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hosp2017" sheetId="1" r:id="rId1"/>
    <sheet name="hosp2017-opravene" sheetId="2" r:id="rId2"/>
    <sheet name="rozpočty.od.2015" sheetId="3" r:id="rId3"/>
    <sheet name="PLAN2019" sheetId="4" r:id="rId4"/>
  </sheets>
  <definedNames>
    <definedName name="_xlnm.Print_Area" localSheetId="0">'hosp2017'!$A$1:$G$23</definedName>
    <definedName name="_xlnm.Print_Area" localSheetId="1">'hosp2017-opravene'!$A$1:$H$25</definedName>
    <definedName name="_xlnm.Print_Area" localSheetId="2">'rozpočty.od.2015'!$N$1:$V$28</definedName>
    <definedName name="_xlnm.Print_Titles" localSheetId="2">('rozpočty.od.2015'!$A:$A,'rozpočty.od.2015'!$1:$3)</definedName>
    <definedName name="_xlnm.Print_Area" localSheetId="0">'hosp2017'!$A$1:$G$23</definedName>
    <definedName name="_xlnm.Print_Area" localSheetId="1">'hosp2017-opravene'!$A$1:$H$25</definedName>
    <definedName name="_xlnm.Print_Area" localSheetId="2">'rozpočty.od.2015'!$N$1:$V$28</definedName>
    <definedName name="_xlnm.Print_Titles" localSheetId="2">('rozpočty.od.2015'!$A:$A,'rozpočty.od.2015'!$1:$3)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úroky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vedenie účtu + daň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2015 - 52 členov
--------
2016 - 78 členov z toho:
47 starých (5 sa odhlásilo)
31 nových
--------
z toho:
8 pridružených
20 sú aj v ICF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5 x certif. ICF členov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40 € dofakturované za 2016.
2 ICF skrátené konania 2x20 € = 40 €</t>
        </r>
      </text>
    </comment>
    <comment ref="B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ide o akreditácie a príjem z nich 500 € z roku 2015, ale väčšina komisie neskoro fakturovala nákaldy, tak sa preniesli do 2016. V 2015 sa vyfakturovalo len 80 €.</t>
        </r>
      </text>
    </comment>
    <comment ref="B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obnova certif. Kušnieriková</t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chýba v tom odmena VR 220 € za december 2017 -  je vyplatená v januári 2018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webhost. + 2 domény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úroky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vedenie účtu + daň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2015 - 52 členov
--------
2016 - 78 členov z toho:
47 starých (5 sa odhlásilo)
31 nových
--------
z toho:
8 pridružených
20 sú aj v ICF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5 x certif. ICF členov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40 € dofakturované za 2016.
2 ICF skrátené konania 2x20 € = 40 €
9,81 € tlač certif. + poštovné</t>
        </r>
      </text>
    </comment>
    <comment ref="B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ide o akreditácie a príjem z nich 500 € z roku 2015, ale väčšina komisie neskoro fakturovala nákaldy, tak sa preniesli do 2016. V 2015 sa vyfakturovalo len 80 €.</t>
        </r>
      </text>
    </comment>
    <comment ref="B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obnova certif. Kušnieriková</t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chýba v tom odmena VR 220 € za december 2017 -  je vyplatená v januári 2018</t>
        </r>
      </text>
    </comment>
    <comment ref="C16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webhost. + 2 domény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L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v skutočnosti len 60 €, lebo 40 € bude dofakt. v roku 2017</t>
        </r>
      </text>
    </comment>
    <comment ref="R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40 € dofakturované za 2016.
2 ICF skrátené konania 2x20 € = 40 €
9,81 € tlač certif. + poštovné</t>
        </r>
      </text>
    </comment>
    <comment ref="L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v skutočnosti 420 €, ale patria do roku 2015, kedy sa fakturovalo z 500 € len 80 €.</t>
        </r>
      </text>
    </comment>
    <comment ref="R1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účtovne len 2620, lebo 220 € sa uhradilo až v r.2018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bankovné
+ overenie podpisu</t>
        </r>
      </text>
    </comment>
    <comment ref="L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bankové poplatky</t>
        </r>
      </text>
    </comment>
    <comment ref="R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banka + poštovné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webhosting a 2 domény</t>
        </r>
      </text>
    </comment>
    <comment ref="L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600 € - PPC pre PPW
  69 € - web šablóna</t>
        </r>
      </text>
    </comment>
    <comment ref="F1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rollup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4 rollupy</t>
        </r>
      </text>
    </comment>
    <comment ref="L18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 xml:space="preserve">324 € - 4 x rollup
  44 € - 300 letákov
161 € - 300 ks
</t>
        </r>
      </text>
    </comment>
    <comment ref="I19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4 x 100 PPW</t>
        </r>
      </text>
    </comment>
    <comment ref="U1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400 x 4 regiony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 xml:space="preserve">Lenovo:
</t>
        </r>
        <r>
          <rPr>
            <sz val="8"/>
            <color indexed="8"/>
            <rFont val="Tahoma"/>
            <family val="2"/>
          </rPr>
          <t>Peer-Camp</t>
        </r>
      </text>
    </comment>
    <comment ref="F21" authorId="0">
      <text>
        <r>
          <rPr>
            <b/>
            <sz val="8"/>
            <color indexed="8"/>
            <rFont val="Tahoma"/>
            <family val="2"/>
          </rPr>
          <t xml:space="preserve">Lenovo:
</t>
        </r>
        <r>
          <rPr>
            <sz val="8"/>
            <color indexed="8"/>
            <rFont val="Tahoma"/>
            <family val="2"/>
          </rPr>
          <t>Peer-Camp</t>
        </r>
      </text>
    </comment>
    <comment ref="L2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PPW je ponížené, lebo letáky, perá, PPC a web sú prenesené do iných položiek: r.17 a r.18</t>
        </r>
      </text>
    </comment>
    <comment ref="I2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Marylin Atkinson v máji v BA</t>
        </r>
      </text>
    </comment>
    <comment ref="K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Marylin Atkinson</t>
        </r>
      </text>
    </comment>
    <comment ref="O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Peter Szabó na jeseň</t>
        </r>
      </text>
    </comment>
    <comment ref="U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Sandra Wilson na jeseň</t>
        </r>
      </text>
    </comment>
    <comment ref="X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Sandra Wilson na jeseň</t>
        </r>
      </text>
    </comment>
  </commentList>
</comments>
</file>

<file path=xl/comments4.xml><?xml version="1.0" encoding="utf-8"?>
<comments xmlns="http://schemas.openxmlformats.org/spreadsheetml/2006/main">
  <authors>
    <author/>
    <author>P</author>
  </authors>
  <commentList>
    <comment ref="F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40 € dofakturované za 2016.
2 ICF skrátené konania 2x20 € = 40 €
9,81 € tlač certif. + poštovné</t>
        </r>
      </text>
    </comment>
    <comment ref="F1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účtovne len 2620, lebo 220 € sa uhradilo až v r.2018</t>
        </r>
      </text>
    </comment>
    <comment ref="F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banka + poštovné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>webhosting a 2 domény</t>
        </r>
      </text>
    </comment>
    <comment ref="I1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400 x 4 regiony</t>
        </r>
      </text>
    </comment>
    <comment ref="C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Peter Szabó na jeseň</t>
        </r>
      </text>
    </comment>
    <comment ref="I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Sandra Wilson na jeseň</t>
        </r>
      </text>
    </comment>
    <comment ref="L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Sandra Wilson na jeseň</t>
        </r>
      </text>
    </comment>
    <comment ref="O1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400 x 4 regiony</t>
        </r>
      </text>
    </comment>
    <comment ref="O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Sandra Wilson na jeseň</t>
        </r>
      </text>
    </comment>
    <comment ref="R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Sandra Wilson na jeseň</t>
        </r>
      </text>
    </comment>
    <comment ref="O12" authorId="1">
      <text>
        <r>
          <rPr>
            <b/>
            <sz val="8"/>
            <rFont val="Tahoma"/>
            <family val="2"/>
          </rPr>
          <t>P:</t>
        </r>
        <r>
          <rPr>
            <sz val="8"/>
            <rFont val="Tahoma"/>
            <family val="2"/>
          </rPr>
          <t xml:space="preserve">
asistentka+ucto</t>
        </r>
      </text>
    </comment>
  </commentList>
</comments>
</file>

<file path=xl/sharedStrings.xml><?xml version="1.0" encoding="utf-8"?>
<sst xmlns="http://schemas.openxmlformats.org/spreadsheetml/2006/main" count="177" uniqueCount="66">
  <si>
    <t>Hospodárenie 2017</t>
  </si>
  <si>
    <t>účtovný stav</t>
  </si>
  <si>
    <t>inventúrny stav</t>
  </si>
  <si>
    <t>predmet</t>
  </si>
  <si>
    <t>príjmy</t>
  </si>
  <si>
    <t>výdavky</t>
  </si>
  <si>
    <t>zostatok</t>
  </si>
  <si>
    <t>banka</t>
  </si>
  <si>
    <t>pokladňa</t>
  </si>
  <si>
    <t>imanie
spoluimanie
spolu</t>
  </si>
  <si>
    <t>inventúra k 31.12.2016</t>
  </si>
  <si>
    <t>počiatok</t>
  </si>
  <si>
    <t>členské</t>
  </si>
  <si>
    <t>certifikácia koučov</t>
  </si>
  <si>
    <t>akreditácia vzdelávania</t>
  </si>
  <si>
    <t>workshop Peter Szabó - lektor</t>
  </si>
  <si>
    <t>workshop Peter Szabó - ostatné</t>
  </si>
  <si>
    <t>príjem mylnej platby (bude vrátená)</t>
  </si>
  <si>
    <t>daň z príjmu</t>
  </si>
  <si>
    <t>2% dane</t>
  </si>
  <si>
    <t>administratíva</t>
  </si>
  <si>
    <t>prevádzkové náklady (kanc,pošt, kolky)</t>
  </si>
  <si>
    <t>prevádzka webu</t>
  </si>
  <si>
    <t>tvorba webu</t>
  </si>
  <si>
    <t>rekklama na webe</t>
  </si>
  <si>
    <t>reklama mimo webu</t>
  </si>
  <si>
    <t>VZ 2017</t>
  </si>
  <si>
    <t>Koučovica jarná 2017</t>
  </si>
  <si>
    <t>Koučovica jesenná 2017</t>
  </si>
  <si>
    <t>PPW 2017</t>
  </si>
  <si>
    <t>inventúra k 31.12.2017</t>
  </si>
  <si>
    <t>prebytok</t>
  </si>
  <si>
    <t>neopravene o sumy vpravo</t>
  </si>
  <si>
    <t>Rozpočet</t>
  </si>
  <si>
    <t>Návrh 2015</t>
  </si>
  <si>
    <t>Realita 2015</t>
  </si>
  <si>
    <t>Návrh 2016</t>
  </si>
  <si>
    <t>Realita 2016</t>
  </si>
  <si>
    <t>Návrh 2017</t>
  </si>
  <si>
    <t>Realita 2017</t>
  </si>
  <si>
    <t>Návrh 2018</t>
  </si>
  <si>
    <t>Realita 2018</t>
  </si>
  <si>
    <t>iné príjmy (2%)</t>
  </si>
  <si>
    <t>iné príjmy (konferencia)</t>
  </si>
  <si>
    <t>iné príjmy (workshopy)</t>
  </si>
  <si>
    <t>iné príjmy (reklama www)</t>
  </si>
  <si>
    <t>iné príjmy (úrok z banky)</t>
  </si>
  <si>
    <t>prevádzkové náklady</t>
  </si>
  <si>
    <t>cestovné ostatné (revízor, ACK)</t>
  </si>
  <si>
    <t>reklama na webe</t>
  </si>
  <si>
    <t>reklama mimo webu (rollup)</t>
  </si>
  <si>
    <t>RKK</t>
  </si>
  <si>
    <t>VZ</t>
  </si>
  <si>
    <t>koučovica jarná</t>
  </si>
  <si>
    <t>koučovica jesenná</t>
  </si>
  <si>
    <t>PPW</t>
  </si>
  <si>
    <t>projekty</t>
  </si>
  <si>
    <t>dotácia vzdelávacieho podujatia</t>
  </si>
  <si>
    <t>fond predsedníctva (rezerva)</t>
  </si>
  <si>
    <t>prebytok vs. deficit</t>
  </si>
  <si>
    <t>účtovne</t>
  </si>
  <si>
    <t>Návrh 2019</t>
  </si>
  <si>
    <t>iné príjmy (certifikácia)</t>
  </si>
  <si>
    <t>prevádzka webu+zoom</t>
  </si>
  <si>
    <t>reklama</t>
  </si>
  <si>
    <t>min rezerva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</si>
</sst>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&quot; Sk&quot;_-;\-* #,##0&quot; Sk&quot;_-;_-* &quot;- Sk&quot;_-;_-@_-"/>
    <numFmt numFmtId="166" formatCode="#,##0.00&quot; €&quot;"/>
  </numFmts>
  <fonts count="53"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26"/>
      <name val="Calibri"/>
      <family val="2"/>
    </font>
    <font>
      <sz val="11"/>
      <color indexed="18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2" fillId="0" borderId="0">
      <alignment horizontal="right" vertical="top"/>
      <protection/>
    </xf>
    <xf numFmtId="0" fontId="2" fillId="0" borderId="0">
      <alignment horizontal="right" vertical="top"/>
      <protection/>
    </xf>
    <xf numFmtId="0" fontId="2" fillId="0" borderId="0">
      <alignment horizontal="right" vertical="top"/>
      <protection/>
    </xf>
    <xf numFmtId="0" fontId="2" fillId="0" borderId="0">
      <alignment horizontal="right"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164" fontId="0" fillId="0" borderId="16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0" fillId="37" borderId="16" xfId="0" applyNumberFormat="1" applyFont="1" applyFill="1" applyBorder="1" applyAlignment="1">
      <alignment horizontal="right"/>
    </xf>
    <xf numFmtId="164" fontId="3" fillId="37" borderId="17" xfId="0" applyNumberFormat="1" applyFont="1" applyFill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9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1" fontId="5" fillId="0" borderId="13" xfId="0" applyNumberFormat="1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0" fillId="0" borderId="2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left"/>
    </xf>
    <xf numFmtId="164" fontId="0" fillId="38" borderId="22" xfId="0" applyNumberFormat="1" applyFont="1" applyFill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64" fontId="0" fillId="37" borderId="22" xfId="0" applyNumberFormat="1" applyFont="1" applyFill="1" applyBorder="1" applyAlignment="1">
      <alignment horizontal="right"/>
    </xf>
    <xf numFmtId="164" fontId="3" fillId="37" borderId="24" xfId="0" applyNumberFormat="1" applyFont="1" applyFill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38" borderId="0" xfId="0" applyNumberFormat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 wrapText="1"/>
    </xf>
    <xf numFmtId="2" fontId="0" fillId="37" borderId="16" xfId="0" applyNumberFormat="1" applyFont="1" applyFill="1" applyBorder="1" applyAlignment="1">
      <alignment horizontal="right"/>
    </xf>
    <xf numFmtId="2" fontId="3" fillId="37" borderId="17" xfId="0" applyNumberFormat="1" applyFont="1" applyFill="1" applyBorder="1" applyAlignment="1">
      <alignment horizontal="right"/>
    </xf>
    <xf numFmtId="2" fontId="0" fillId="37" borderId="22" xfId="0" applyNumberFormat="1" applyFont="1" applyFill="1" applyBorder="1" applyAlignment="1">
      <alignment horizontal="right"/>
    </xf>
    <xf numFmtId="2" fontId="3" fillId="37" borderId="24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3" fillId="39" borderId="26" xfId="0" applyFont="1" applyFill="1" applyBorder="1" applyAlignment="1">
      <alignment horizontal="center"/>
    </xf>
    <xf numFmtId="1" fontId="11" fillId="40" borderId="23" xfId="0" applyNumberFormat="1" applyFont="1" applyFill="1" applyBorder="1" applyAlignment="1">
      <alignment horizontal="center"/>
    </xf>
    <xf numFmtId="1" fontId="12" fillId="40" borderId="23" xfId="0" applyNumberFormat="1" applyFont="1" applyFill="1" applyBorder="1" applyAlignment="1">
      <alignment horizontal="center"/>
    </xf>
    <xf numFmtId="1" fontId="3" fillId="40" borderId="27" xfId="0" applyNumberFormat="1" applyFont="1" applyFill="1" applyBorder="1" applyAlignment="1">
      <alignment horizontal="right"/>
    </xf>
    <xf numFmtId="1" fontId="11" fillId="40" borderId="28" xfId="0" applyNumberFormat="1" applyFont="1" applyFill="1" applyBorder="1" applyAlignment="1">
      <alignment horizontal="center"/>
    </xf>
    <xf numFmtId="1" fontId="11" fillId="41" borderId="28" xfId="0" applyNumberFormat="1" applyFont="1" applyFill="1" applyBorder="1" applyAlignment="1">
      <alignment horizontal="center"/>
    </xf>
    <xf numFmtId="1" fontId="12" fillId="41" borderId="23" xfId="0" applyNumberFormat="1" applyFont="1" applyFill="1" applyBorder="1" applyAlignment="1">
      <alignment horizontal="center"/>
    </xf>
    <xf numFmtId="1" fontId="3" fillId="41" borderId="27" xfId="0" applyNumberFormat="1" applyFont="1" applyFill="1" applyBorder="1" applyAlignment="1">
      <alignment horizontal="right"/>
    </xf>
    <xf numFmtId="1" fontId="11" fillId="42" borderId="28" xfId="0" applyNumberFormat="1" applyFont="1" applyFill="1" applyBorder="1" applyAlignment="1">
      <alignment horizontal="center"/>
    </xf>
    <xf numFmtId="1" fontId="12" fillId="42" borderId="23" xfId="0" applyNumberFormat="1" applyFont="1" applyFill="1" applyBorder="1" applyAlignment="1">
      <alignment horizontal="center"/>
    </xf>
    <xf numFmtId="1" fontId="3" fillId="42" borderId="27" xfId="0" applyNumberFormat="1" applyFont="1" applyFill="1" applyBorder="1" applyAlignment="1">
      <alignment horizontal="right"/>
    </xf>
    <xf numFmtId="1" fontId="11" fillId="43" borderId="28" xfId="0" applyNumberFormat="1" applyFont="1" applyFill="1" applyBorder="1" applyAlignment="1">
      <alignment horizontal="center"/>
    </xf>
    <xf numFmtId="1" fontId="12" fillId="43" borderId="23" xfId="0" applyNumberFormat="1" applyFont="1" applyFill="1" applyBorder="1" applyAlignment="1">
      <alignment horizontal="center"/>
    </xf>
    <xf numFmtId="1" fontId="3" fillId="43" borderId="27" xfId="0" applyNumberFormat="1" applyFont="1" applyFill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39" borderId="30" xfId="0" applyFont="1" applyFill="1" applyBorder="1" applyAlignment="1">
      <alignment horizontal="left"/>
    </xf>
    <xf numFmtId="1" fontId="3" fillId="0" borderId="31" xfId="0" applyNumberFormat="1" applyFont="1" applyBorder="1" applyAlignment="1">
      <alignment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5" fillId="39" borderId="35" xfId="0" applyFont="1" applyFill="1" applyBorder="1" applyAlignment="1">
      <alignment horizontal="left"/>
    </xf>
    <xf numFmtId="1" fontId="5" fillId="0" borderId="36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0" fillId="0" borderId="37" xfId="0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5" fillId="39" borderId="12" xfId="0" applyFont="1" applyFill="1" applyBorder="1" applyAlignment="1">
      <alignment horizontal="left"/>
    </xf>
    <xf numFmtId="1" fontId="5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" fontId="5" fillId="0" borderId="39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8" fillId="39" borderId="12" xfId="0" applyFont="1" applyFill="1" applyBorder="1" applyAlignment="1">
      <alignment horizontal="left"/>
    </xf>
    <xf numFmtId="1" fontId="8" fillId="37" borderId="13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0" fontId="8" fillId="39" borderId="40" xfId="0" applyFont="1" applyFill="1" applyBorder="1" applyAlignment="1">
      <alignment horizontal="left"/>
    </xf>
    <xf numFmtId="1" fontId="5" fillId="0" borderId="41" xfId="0" applyNumberFormat="1" applyFont="1" applyBorder="1" applyAlignment="1">
      <alignment/>
    </xf>
    <xf numFmtId="1" fontId="8" fillId="0" borderId="41" xfId="0" applyNumberFormat="1" applyFont="1" applyBorder="1" applyAlignment="1">
      <alignment/>
    </xf>
    <xf numFmtId="1" fontId="5" fillId="0" borderId="42" xfId="0" applyNumberFormat="1" applyFont="1" applyBorder="1" applyAlignment="1">
      <alignment/>
    </xf>
    <xf numFmtId="0" fontId="3" fillId="39" borderId="21" xfId="0" applyFont="1" applyFill="1" applyBorder="1" applyAlignment="1">
      <alignment horizontal="left"/>
    </xf>
    <xf numFmtId="1" fontId="13" fillId="0" borderId="22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3" fillId="44" borderId="24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51" fillId="39" borderId="12" xfId="0" applyFont="1" applyFill="1" applyBorder="1" applyAlignment="1">
      <alignment horizontal="left"/>
    </xf>
    <xf numFmtId="1" fontId="0" fillId="35" borderId="19" xfId="0" applyNumberFormat="1" applyFont="1" applyFill="1" applyBorder="1" applyAlignment="1">
      <alignment horizontal="center"/>
    </xf>
    <xf numFmtId="1" fontId="0" fillId="36" borderId="19" xfId="0" applyNumberFormat="1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3" fillId="41" borderId="43" xfId="0" applyFont="1" applyFill="1" applyBorder="1" applyAlignment="1">
      <alignment horizontal="center"/>
    </xf>
    <xf numFmtId="0" fontId="3" fillId="42" borderId="43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álna 2" xfId="56"/>
    <cellStyle name="Normálna 2 2" xfId="57"/>
    <cellStyle name="Normálna 2 2 2" xfId="58"/>
    <cellStyle name="Normálna 2 2 3" xfId="59"/>
    <cellStyle name="normálne 2" xfId="60"/>
    <cellStyle name="normálne 2 2" xfId="61"/>
    <cellStyle name="normálne_2008-whitmore-hosp.vysledok_ah2" xfId="62"/>
    <cellStyle name="Note" xfId="63"/>
    <cellStyle name="Output" xfId="64"/>
    <cellStyle name="Percent" xfId="65"/>
    <cellStyle name="S10" xfId="66"/>
    <cellStyle name="S10 2" xfId="67"/>
    <cellStyle name="S10 2 2" xfId="68"/>
    <cellStyle name="S10 2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2DCDB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090"/>
      <rgbColor rgb="00CC99FF"/>
      <rgbColor rgb="00FFCC99"/>
      <rgbColor rgb="003366FF"/>
      <rgbColor rgb="0066CCFF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6</xdr:row>
      <xdr:rowOff>85725</xdr:rowOff>
    </xdr:from>
    <xdr:to>
      <xdr:col>17</xdr:col>
      <xdr:colOff>161925</xdr:colOff>
      <xdr:row>24</xdr:row>
      <xdr:rowOff>85725</xdr:rowOff>
    </xdr:to>
    <xdr:sp>
      <xdr:nvSpPr>
        <xdr:cNvPr id="1" name="Rovná spojovacia šípka 2"/>
        <xdr:cNvSpPr>
          <a:spLocks/>
        </xdr:cNvSpPr>
      </xdr:nvSpPr>
      <xdr:spPr>
        <a:xfrm rot="5400000">
          <a:off x="10267950" y="1057275"/>
          <a:ext cx="9525" cy="2914650"/>
        </a:xfrm>
        <a:prstGeom prst="bentConnector3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6</xdr:row>
      <xdr:rowOff>85725</xdr:rowOff>
    </xdr:from>
    <xdr:to>
      <xdr:col>5</xdr:col>
      <xdr:colOff>161925</xdr:colOff>
      <xdr:row>24</xdr:row>
      <xdr:rowOff>85725</xdr:rowOff>
    </xdr:to>
    <xdr:sp>
      <xdr:nvSpPr>
        <xdr:cNvPr id="1" name="Rovná spojovacia šípka 2"/>
        <xdr:cNvSpPr>
          <a:spLocks/>
        </xdr:cNvSpPr>
      </xdr:nvSpPr>
      <xdr:spPr>
        <a:xfrm rot="5400000">
          <a:off x="4019550" y="1085850"/>
          <a:ext cx="9525" cy="2914650"/>
        </a:xfrm>
        <a:prstGeom prst="bentConnector3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7B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4.140625" style="1" customWidth="1"/>
    <col min="2" max="2" width="7.00390625" style="2" customWidth="1"/>
    <col min="3" max="3" width="8.57421875" style="2" customWidth="1"/>
    <col min="4" max="4" width="8.8515625" style="2" customWidth="1"/>
    <col min="5" max="5" width="7.57421875" style="2" customWidth="1"/>
    <col min="6" max="6" width="9.8515625" style="2" customWidth="1"/>
    <col min="7" max="7" width="9.421875" style="2" customWidth="1"/>
    <col min="8" max="8" width="7.7109375" style="2" customWidth="1"/>
    <col min="9" max="9" width="5.00390625" style="2" customWidth="1"/>
    <col min="10" max="10" width="17.7109375" style="3" customWidth="1"/>
    <col min="11" max="11" width="16.00390625" style="3" customWidth="1"/>
    <col min="12" max="16384" width="9.140625" style="3" customWidth="1"/>
  </cols>
  <sheetData>
    <row r="1" spans="1:9" s="1" customFormat="1" ht="12.75">
      <c r="A1" s="4" t="s">
        <v>0</v>
      </c>
      <c r="B1" s="97" t="s">
        <v>1</v>
      </c>
      <c r="C1" s="97"/>
      <c r="D1" s="97"/>
      <c r="E1" s="98" t="s">
        <v>2</v>
      </c>
      <c r="F1" s="98"/>
      <c r="G1" s="5"/>
      <c r="H1" s="6"/>
      <c r="I1" s="6"/>
    </row>
    <row r="2" spans="1:9" s="12" customFormat="1" ht="51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  <c r="F2" s="9" t="s">
        <v>8</v>
      </c>
      <c r="G2" s="10" t="s">
        <v>9</v>
      </c>
      <c r="H2" s="11"/>
      <c r="I2" s="11"/>
    </row>
    <row r="3" spans="1:9" s="19" customFormat="1" ht="12.75">
      <c r="A3" s="13" t="s">
        <v>10</v>
      </c>
      <c r="B3" s="14"/>
      <c r="C3" s="14"/>
      <c r="D3" s="15">
        <f>SUM(E3:F3)</f>
        <v>13393.300000000001</v>
      </c>
      <c r="E3" s="16">
        <v>13213.79</v>
      </c>
      <c r="F3" s="16">
        <v>179.51</v>
      </c>
      <c r="G3" s="17">
        <f>SUM(E3:F3)</f>
        <v>13393.300000000001</v>
      </c>
      <c r="H3" s="18"/>
      <c r="I3" s="18"/>
    </row>
    <row r="4" spans="1:7" ht="12.75" customHeight="1">
      <c r="A4" s="20" t="s">
        <v>11</v>
      </c>
      <c r="B4" s="21"/>
      <c r="C4" s="21"/>
      <c r="D4" s="21">
        <f>D3</f>
        <v>13393.300000000001</v>
      </c>
      <c r="E4" s="21"/>
      <c r="F4" s="21"/>
      <c r="G4" s="22"/>
    </row>
    <row r="5" spans="1:7" ht="12.75">
      <c r="A5" s="23" t="s">
        <v>7</v>
      </c>
      <c r="B5" s="24">
        <v>1.14</v>
      </c>
      <c r="C5" s="25">
        <v>52.9</v>
      </c>
      <c r="D5" s="26">
        <f>D4+B5-C5</f>
        <v>13341.54</v>
      </c>
      <c r="E5" s="26"/>
      <c r="F5" s="26"/>
      <c r="G5" s="27"/>
    </row>
    <row r="6" spans="1:7" ht="12.75">
      <c r="A6" s="23" t="s">
        <v>12</v>
      </c>
      <c r="B6" s="24">
        <v>4488</v>
      </c>
      <c r="C6" s="25"/>
      <c r="D6" s="26">
        <f aca="true" t="shared" si="0" ref="D6:D23">D5+B6-C6</f>
        <v>17829.54</v>
      </c>
      <c r="E6" s="26"/>
      <c r="F6" s="26"/>
      <c r="G6" s="27"/>
    </row>
    <row r="7" spans="1:8" ht="12.75">
      <c r="A7" s="23" t="s">
        <v>13</v>
      </c>
      <c r="B7" s="24">
        <v>150</v>
      </c>
      <c r="C7" s="25">
        <v>190.65</v>
      </c>
      <c r="D7" s="26">
        <f t="shared" si="0"/>
        <v>17788.89</v>
      </c>
      <c r="E7" s="26"/>
      <c r="F7" s="26"/>
      <c r="G7" s="27"/>
      <c r="H7" s="28">
        <v>9.81</v>
      </c>
    </row>
    <row r="8" spans="1:8" ht="12.75">
      <c r="A8" s="23" t="s">
        <v>14</v>
      </c>
      <c r="B8" s="24">
        <v>0</v>
      </c>
      <c r="C8" s="25">
        <v>0</v>
      </c>
      <c r="D8" s="26">
        <f t="shared" si="0"/>
        <v>17788.89</v>
      </c>
      <c r="E8" s="26"/>
      <c r="F8" s="26"/>
      <c r="G8" s="27"/>
      <c r="H8" s="28"/>
    </row>
    <row r="9" spans="1:8" ht="12.75">
      <c r="A9" s="23" t="s">
        <v>15</v>
      </c>
      <c r="B9" s="24">
        <v>864</v>
      </c>
      <c r="C9" s="25">
        <v>840</v>
      </c>
      <c r="D9" s="26">
        <f t="shared" si="0"/>
        <v>17812.89</v>
      </c>
      <c r="E9" s="26"/>
      <c r="F9" s="26"/>
      <c r="G9" s="27"/>
      <c r="H9" s="28"/>
    </row>
    <row r="10" spans="1:8" ht="12.75">
      <c r="A10" s="23" t="s">
        <v>16</v>
      </c>
      <c r="B10" s="24"/>
      <c r="C10" s="25">
        <v>245</v>
      </c>
      <c r="D10" s="26">
        <f t="shared" si="0"/>
        <v>17567.89</v>
      </c>
      <c r="E10" s="26"/>
      <c r="F10" s="26"/>
      <c r="G10" s="27"/>
      <c r="H10" s="28"/>
    </row>
    <row r="11" spans="1:8" ht="12.75">
      <c r="A11" s="23" t="s">
        <v>17</v>
      </c>
      <c r="B11" s="24">
        <v>20</v>
      </c>
      <c r="C11" s="25"/>
      <c r="D11" s="26">
        <f t="shared" si="0"/>
        <v>17587.89</v>
      </c>
      <c r="E11" s="26"/>
      <c r="F11" s="26"/>
      <c r="G11" s="27"/>
      <c r="H11" s="28"/>
    </row>
    <row r="12" spans="1:8" ht="12.75">
      <c r="A12" s="23" t="s">
        <v>18</v>
      </c>
      <c r="B12" s="24"/>
      <c r="C12" s="25">
        <v>0.16</v>
      </c>
      <c r="D12" s="26">
        <f t="shared" si="0"/>
        <v>17587.73</v>
      </c>
      <c r="E12" s="26"/>
      <c r="F12" s="26"/>
      <c r="G12" s="27"/>
      <c r="H12" s="28"/>
    </row>
    <row r="13" spans="1:8" ht="12.75">
      <c r="A13" s="23" t="s">
        <v>19</v>
      </c>
      <c r="B13" s="24"/>
      <c r="C13" s="25">
        <v>0</v>
      </c>
      <c r="D13" s="26">
        <f t="shared" si="0"/>
        <v>17587.73</v>
      </c>
      <c r="E13" s="26"/>
      <c r="F13" s="26"/>
      <c r="G13" s="27"/>
      <c r="H13" s="28"/>
    </row>
    <row r="14" spans="1:8" ht="12.75">
      <c r="A14" s="23" t="s">
        <v>20</v>
      </c>
      <c r="B14" s="24"/>
      <c r="C14" s="25">
        <v>2620</v>
      </c>
      <c r="D14" s="26">
        <f t="shared" si="0"/>
        <v>14967.73</v>
      </c>
      <c r="E14" s="26"/>
      <c r="F14" s="26"/>
      <c r="G14" s="27"/>
      <c r="H14" s="28"/>
    </row>
    <row r="15" spans="1:8" ht="12.75">
      <c r="A15" s="23" t="s">
        <v>21</v>
      </c>
      <c r="B15" s="24"/>
      <c r="C15" s="25">
        <v>0.65</v>
      </c>
      <c r="D15" s="26">
        <f t="shared" si="0"/>
        <v>14967.08</v>
      </c>
      <c r="E15" s="26"/>
      <c r="F15" s="26"/>
      <c r="G15" s="27"/>
      <c r="H15" s="28"/>
    </row>
    <row r="16" spans="1:8" ht="12.75">
      <c r="A16" s="23" t="s">
        <v>22</v>
      </c>
      <c r="B16" s="24"/>
      <c r="C16" s="25">
        <v>88.56</v>
      </c>
      <c r="D16" s="26">
        <f t="shared" si="0"/>
        <v>14878.52</v>
      </c>
      <c r="E16" s="26"/>
      <c r="F16" s="26"/>
      <c r="G16" s="27"/>
      <c r="H16" s="28"/>
    </row>
    <row r="17" spans="1:8" ht="12.75">
      <c r="A17" s="23" t="s">
        <v>23</v>
      </c>
      <c r="B17" s="24"/>
      <c r="C17" s="25">
        <v>68.04</v>
      </c>
      <c r="D17" s="26">
        <f t="shared" si="0"/>
        <v>14810.48</v>
      </c>
      <c r="E17" s="26"/>
      <c r="F17" s="26"/>
      <c r="G17" s="27"/>
      <c r="H17" s="28"/>
    </row>
    <row r="18" spans="1:8" ht="12.75">
      <c r="A18" s="23" t="s">
        <v>24</v>
      </c>
      <c r="B18" s="24"/>
      <c r="C18" s="25"/>
      <c r="D18" s="26">
        <f t="shared" si="0"/>
        <v>14810.48</v>
      </c>
      <c r="E18" s="26"/>
      <c r="F18" s="26"/>
      <c r="G18" s="27"/>
      <c r="H18" s="28"/>
    </row>
    <row r="19" spans="1:8" ht="12.75">
      <c r="A19" s="23" t="s">
        <v>25</v>
      </c>
      <c r="B19" s="24"/>
      <c r="C19" s="25"/>
      <c r="D19" s="26">
        <f t="shared" si="0"/>
        <v>14810.48</v>
      </c>
      <c r="E19" s="26"/>
      <c r="F19" s="26"/>
      <c r="G19" s="27"/>
      <c r="H19" s="28"/>
    </row>
    <row r="20" spans="1:8" ht="12.75">
      <c r="A20" s="23" t="s">
        <v>26</v>
      </c>
      <c r="B20" s="24"/>
      <c r="C20" s="25"/>
      <c r="D20" s="26">
        <f t="shared" si="0"/>
        <v>14810.48</v>
      </c>
      <c r="E20" s="26"/>
      <c r="F20" s="26"/>
      <c r="G20" s="27"/>
      <c r="H20" s="28"/>
    </row>
    <row r="21" spans="1:8" ht="12.75">
      <c r="A21" s="23" t="s">
        <v>27</v>
      </c>
      <c r="B21" s="24"/>
      <c r="C21" s="25">
        <v>160</v>
      </c>
      <c r="D21" s="26">
        <f t="shared" si="0"/>
        <v>14650.48</v>
      </c>
      <c r="E21" s="26"/>
      <c r="F21" s="26"/>
      <c r="G21" s="27"/>
      <c r="H21" s="28">
        <v>3.28</v>
      </c>
    </row>
    <row r="22" spans="1:8" ht="12.75">
      <c r="A22" s="23" t="s">
        <v>28</v>
      </c>
      <c r="B22" s="24"/>
      <c r="C22" s="25">
        <v>338.25</v>
      </c>
      <c r="D22" s="26">
        <f t="shared" si="0"/>
        <v>14312.23</v>
      </c>
      <c r="E22" s="26"/>
      <c r="F22" s="26"/>
      <c r="G22" s="27"/>
      <c r="H22" s="28"/>
    </row>
    <row r="23" spans="1:10" ht="12.75">
      <c r="A23" s="23" t="s">
        <v>29</v>
      </c>
      <c r="B23" s="24"/>
      <c r="C23" s="25">
        <v>355.98</v>
      </c>
      <c r="D23" s="26">
        <f t="shared" si="0"/>
        <v>13956.25</v>
      </c>
      <c r="E23" s="26"/>
      <c r="F23" s="26"/>
      <c r="G23" s="27"/>
      <c r="H23" s="29">
        <v>62.36</v>
      </c>
      <c r="I23" s="30"/>
      <c r="J23" s="31"/>
    </row>
    <row r="24" spans="1:9" s="19" customFormat="1" ht="12.75">
      <c r="A24" s="32" t="s">
        <v>30</v>
      </c>
      <c r="B24" s="33">
        <f>SUM(B5:B23)</f>
        <v>5523.14</v>
      </c>
      <c r="C24" s="33">
        <f>SUM(C5:C23)</f>
        <v>4960.1900000000005</v>
      </c>
      <c r="D24" s="34">
        <f>D23</f>
        <v>13956.25</v>
      </c>
      <c r="E24" s="35">
        <v>13751.16</v>
      </c>
      <c r="F24" s="35">
        <v>201.41</v>
      </c>
      <c r="G24" s="36">
        <f>SUM(E24:F24)</f>
        <v>13952.57</v>
      </c>
      <c r="H24" s="37">
        <v>75.45</v>
      </c>
      <c r="I24" s="38"/>
    </row>
    <row r="25" spans="2:8" ht="12.75">
      <c r="B25" s="39" t="s">
        <v>31</v>
      </c>
      <c r="C25" s="39">
        <f>B24-C24</f>
        <v>562.9499999999998</v>
      </c>
      <c r="D25" s="6" t="s">
        <v>32</v>
      </c>
      <c r="H25" s="40"/>
    </row>
    <row r="26" ht="12.75">
      <c r="J26" s="41"/>
    </row>
  </sheetData>
  <sheetProtection selectLockedCells="1" selectUnlockedCells="1"/>
  <mergeCells count="2">
    <mergeCell ref="B1:D1"/>
    <mergeCell ref="E1:F1"/>
  </mergeCells>
  <printOptions gridLines="1"/>
  <pageMargins left="0.9055555555555556" right="0.19652777777777777" top="1.2986111111111112" bottom="0.9055555555555556" header="0.3541666666666667" footer="0.5118055555555555"/>
  <pageSetup horizontalDpi="300" verticalDpi="300" orientation="portrait" paperSize="9"/>
  <headerFooter alignWithMargins="0">
    <oddHeader>&amp;C&amp;"Arial CE,Bežné"&amp;12SAKo
hospodárenie 2017&amp;R&amp;"Arial CE,Bežné"7.4.2018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showGridLines="0" zoomScalePageLayoutView="0" workbookViewId="0" topLeftCell="A3">
      <selection activeCell="C26" sqref="C26"/>
    </sheetView>
  </sheetViews>
  <sheetFormatPr defaultColWidth="9.140625" defaultRowHeight="12.75"/>
  <cols>
    <col min="1" max="1" width="34.140625" style="1" customWidth="1"/>
    <col min="2" max="2" width="7.00390625" style="2" customWidth="1"/>
    <col min="3" max="3" width="8.57421875" style="2" customWidth="1"/>
    <col min="4" max="4" width="8.8515625" style="2" customWidth="1"/>
    <col min="5" max="5" width="8.57421875" style="2" customWidth="1"/>
    <col min="6" max="6" width="10.00390625" style="2" customWidth="1"/>
    <col min="7" max="7" width="9.57421875" style="2" customWidth="1"/>
    <col min="8" max="8" width="7.7109375" style="28" customWidth="1"/>
    <col min="9" max="9" width="5.00390625" style="2" customWidth="1"/>
    <col min="10" max="10" width="17.7109375" style="3" customWidth="1"/>
    <col min="11" max="11" width="16.00390625" style="3" customWidth="1"/>
    <col min="12" max="16384" width="9.140625" style="3" customWidth="1"/>
  </cols>
  <sheetData>
    <row r="1" spans="1:9" s="1" customFormat="1" ht="12.75">
      <c r="A1" s="4" t="s">
        <v>0</v>
      </c>
      <c r="B1" s="97" t="s">
        <v>1</v>
      </c>
      <c r="C1" s="97"/>
      <c r="D1" s="97"/>
      <c r="E1" s="98" t="s">
        <v>2</v>
      </c>
      <c r="F1" s="98"/>
      <c r="G1" s="5"/>
      <c r="H1" s="42"/>
      <c r="I1" s="6"/>
    </row>
    <row r="2" spans="1:9" s="12" customFormat="1" ht="51">
      <c r="A2" s="7" t="s">
        <v>3</v>
      </c>
      <c r="B2" s="8" t="s">
        <v>4</v>
      </c>
      <c r="C2" s="8" t="s">
        <v>5</v>
      </c>
      <c r="D2" s="8" t="s">
        <v>6</v>
      </c>
      <c r="E2" s="9" t="s">
        <v>7</v>
      </c>
      <c r="F2" s="9" t="s">
        <v>8</v>
      </c>
      <c r="G2" s="10" t="s">
        <v>9</v>
      </c>
      <c r="H2" s="43"/>
      <c r="I2" s="11"/>
    </row>
    <row r="3" spans="1:9" s="19" customFormat="1" ht="12.75">
      <c r="A3" s="13" t="s">
        <v>10</v>
      </c>
      <c r="B3" s="14"/>
      <c r="C3" s="14"/>
      <c r="D3" s="15">
        <f>SUM(E3:F3)</f>
        <v>13393.300000000001</v>
      </c>
      <c r="E3" s="44">
        <v>13213.79</v>
      </c>
      <c r="F3" s="44">
        <v>179.51</v>
      </c>
      <c r="G3" s="45">
        <f>SUM(E3:F3)</f>
        <v>13393.300000000001</v>
      </c>
      <c r="H3" s="37"/>
      <c r="I3" s="18"/>
    </row>
    <row r="4" spans="1:7" ht="12.75" customHeight="1">
      <c r="A4" s="20" t="s">
        <v>11</v>
      </c>
      <c r="B4" s="21"/>
      <c r="C4" s="21"/>
      <c r="D4" s="21">
        <f>D3</f>
        <v>13393.300000000001</v>
      </c>
      <c r="E4" s="21"/>
      <c r="F4" s="21"/>
      <c r="G4" s="22"/>
    </row>
    <row r="5" spans="1:7" ht="12.75">
      <c r="A5" s="23" t="s">
        <v>7</v>
      </c>
      <c r="B5" s="24">
        <v>1.14</v>
      </c>
      <c r="C5" s="25">
        <v>56.8</v>
      </c>
      <c r="D5" s="26">
        <f>D4+B5-C5</f>
        <v>13337.640000000001</v>
      </c>
      <c r="E5" s="26"/>
      <c r="F5" s="26"/>
      <c r="G5" s="27"/>
    </row>
    <row r="6" spans="1:7" ht="12.75">
      <c r="A6" s="23" t="s">
        <v>12</v>
      </c>
      <c r="B6" s="24">
        <v>4488</v>
      </c>
      <c r="C6" s="25"/>
      <c r="D6" s="26">
        <f aca="true" t="shared" si="0" ref="D6:D23">D5+B6-C6</f>
        <v>17825.64</v>
      </c>
      <c r="E6" s="26"/>
      <c r="F6" s="26"/>
      <c r="G6" s="27"/>
    </row>
    <row r="7" spans="1:7" ht="12.75">
      <c r="A7" s="23" t="s">
        <v>13</v>
      </c>
      <c r="B7" s="24">
        <v>150</v>
      </c>
      <c r="C7" s="25">
        <v>200.46</v>
      </c>
      <c r="D7" s="26">
        <f t="shared" si="0"/>
        <v>17775.18</v>
      </c>
      <c r="E7" s="26"/>
      <c r="F7" s="26"/>
      <c r="G7" s="27"/>
    </row>
    <row r="8" spans="1:7" ht="12.75">
      <c r="A8" s="23" t="s">
        <v>14</v>
      </c>
      <c r="B8" s="24">
        <v>0</v>
      </c>
      <c r="C8" s="25">
        <v>0</v>
      </c>
      <c r="D8" s="26">
        <f t="shared" si="0"/>
        <v>17775.18</v>
      </c>
      <c r="E8" s="26"/>
      <c r="F8" s="26"/>
      <c r="G8" s="27"/>
    </row>
    <row r="9" spans="1:7" ht="12.75">
      <c r="A9" s="23" t="s">
        <v>15</v>
      </c>
      <c r="B9" s="24">
        <v>864</v>
      </c>
      <c r="C9" s="25">
        <v>840</v>
      </c>
      <c r="D9" s="26">
        <f t="shared" si="0"/>
        <v>17799.18</v>
      </c>
      <c r="E9" s="26"/>
      <c r="F9" s="26"/>
      <c r="G9" s="27"/>
    </row>
    <row r="10" spans="1:7" ht="12.75">
      <c r="A10" s="23" t="s">
        <v>16</v>
      </c>
      <c r="B10" s="24"/>
      <c r="C10" s="25">
        <v>245</v>
      </c>
      <c r="D10" s="26">
        <f t="shared" si="0"/>
        <v>17554.18</v>
      </c>
      <c r="E10" s="26"/>
      <c r="F10" s="26"/>
      <c r="G10" s="27"/>
    </row>
    <row r="11" spans="1:7" ht="12.75">
      <c r="A11" s="23" t="s">
        <v>17</v>
      </c>
      <c r="B11" s="24">
        <v>20</v>
      </c>
      <c r="C11" s="25"/>
      <c r="D11" s="26">
        <f t="shared" si="0"/>
        <v>17574.18</v>
      </c>
      <c r="E11" s="26"/>
      <c r="F11" s="26"/>
      <c r="G11" s="27"/>
    </row>
    <row r="12" spans="1:7" ht="12.75">
      <c r="A12" s="23" t="s">
        <v>18</v>
      </c>
      <c r="B12" s="24"/>
      <c r="C12" s="25">
        <v>0.16</v>
      </c>
      <c r="D12" s="26">
        <f t="shared" si="0"/>
        <v>17574.02</v>
      </c>
      <c r="E12" s="26"/>
      <c r="F12" s="26"/>
      <c r="G12" s="27"/>
    </row>
    <row r="13" spans="1:7" ht="12.75">
      <c r="A13" s="23" t="s">
        <v>19</v>
      </c>
      <c r="B13" s="24"/>
      <c r="C13" s="25">
        <v>0</v>
      </c>
      <c r="D13" s="26">
        <f t="shared" si="0"/>
        <v>17574.02</v>
      </c>
      <c r="E13" s="26"/>
      <c r="F13" s="26"/>
      <c r="G13" s="27"/>
    </row>
    <row r="14" spans="1:7" ht="12.75">
      <c r="A14" s="23" t="s">
        <v>20</v>
      </c>
      <c r="B14" s="24"/>
      <c r="C14" s="25">
        <v>2620</v>
      </c>
      <c r="D14" s="26">
        <f t="shared" si="0"/>
        <v>14954.02</v>
      </c>
      <c r="E14" s="26"/>
      <c r="F14" s="26"/>
      <c r="G14" s="27"/>
    </row>
    <row r="15" spans="1:7" ht="12.75">
      <c r="A15" s="23" t="s">
        <v>21</v>
      </c>
      <c r="B15" s="24"/>
      <c r="C15" s="25">
        <v>0.65</v>
      </c>
      <c r="D15" s="26">
        <f t="shared" si="0"/>
        <v>14953.37</v>
      </c>
      <c r="E15" s="26"/>
      <c r="F15" s="26"/>
      <c r="G15" s="27"/>
    </row>
    <row r="16" spans="1:7" ht="12.75">
      <c r="A16" s="23" t="s">
        <v>22</v>
      </c>
      <c r="B16" s="24"/>
      <c r="C16" s="25">
        <v>88.56</v>
      </c>
      <c r="D16" s="26">
        <f t="shared" si="0"/>
        <v>14864.810000000001</v>
      </c>
      <c r="E16" s="26"/>
      <c r="F16" s="26"/>
      <c r="G16" s="27"/>
    </row>
    <row r="17" spans="1:7" ht="12.75">
      <c r="A17" s="23" t="s">
        <v>23</v>
      </c>
      <c r="B17" s="24"/>
      <c r="C17" s="25">
        <v>68.04</v>
      </c>
      <c r="D17" s="26">
        <f t="shared" si="0"/>
        <v>14796.77</v>
      </c>
      <c r="E17" s="26"/>
      <c r="F17" s="26"/>
      <c r="G17" s="27"/>
    </row>
    <row r="18" spans="1:7" ht="12.75">
      <c r="A18" s="23" t="s">
        <v>24</v>
      </c>
      <c r="B18" s="24"/>
      <c r="C18" s="25"/>
      <c r="D18" s="26">
        <f t="shared" si="0"/>
        <v>14796.77</v>
      </c>
      <c r="E18" s="26"/>
      <c r="F18" s="26"/>
      <c r="G18" s="27"/>
    </row>
    <row r="19" spans="1:7" ht="12.75">
      <c r="A19" s="23" t="s">
        <v>25</v>
      </c>
      <c r="B19" s="24"/>
      <c r="C19" s="25"/>
      <c r="D19" s="26">
        <f t="shared" si="0"/>
        <v>14796.77</v>
      </c>
      <c r="E19" s="26"/>
      <c r="F19" s="26"/>
      <c r="G19" s="27"/>
    </row>
    <row r="20" spans="1:7" ht="12.75">
      <c r="A20" s="23" t="s">
        <v>26</v>
      </c>
      <c r="B20" s="24"/>
      <c r="C20" s="25"/>
      <c r="D20" s="26">
        <f t="shared" si="0"/>
        <v>14796.77</v>
      </c>
      <c r="E20" s="26"/>
      <c r="F20" s="26"/>
      <c r="G20" s="27"/>
    </row>
    <row r="21" spans="1:7" ht="12.75">
      <c r="A21" s="23" t="s">
        <v>27</v>
      </c>
      <c r="B21" s="24"/>
      <c r="C21" s="25">
        <v>163.28</v>
      </c>
      <c r="D21" s="26">
        <f t="shared" si="0"/>
        <v>14633.49</v>
      </c>
      <c r="E21" s="26"/>
      <c r="F21" s="26"/>
      <c r="G21" s="27"/>
    </row>
    <row r="22" spans="1:7" ht="12.75">
      <c r="A22" s="23" t="s">
        <v>28</v>
      </c>
      <c r="B22" s="24"/>
      <c r="C22" s="25">
        <v>338.25</v>
      </c>
      <c r="D22" s="26">
        <f t="shared" si="0"/>
        <v>14295.24</v>
      </c>
      <c r="E22" s="26"/>
      <c r="F22" s="26"/>
      <c r="G22" s="27"/>
    </row>
    <row r="23" spans="1:10" ht="12.75">
      <c r="A23" s="23" t="s">
        <v>29</v>
      </c>
      <c r="B23" s="24"/>
      <c r="C23" s="25">
        <v>418.34</v>
      </c>
      <c r="D23" s="26">
        <f t="shared" si="0"/>
        <v>13876.9</v>
      </c>
      <c r="E23" s="26"/>
      <c r="F23" s="26"/>
      <c r="G23" s="27"/>
      <c r="I23" s="30"/>
      <c r="J23" s="31"/>
    </row>
    <row r="24" spans="1:9" s="19" customFormat="1" ht="12.75">
      <c r="A24" s="32" t="s">
        <v>30</v>
      </c>
      <c r="B24" s="33">
        <f>SUM(B5:B23)</f>
        <v>5523.14</v>
      </c>
      <c r="C24" s="33">
        <f>SUM(C5:C23)</f>
        <v>5039.54</v>
      </c>
      <c r="D24" s="34">
        <f>D23</f>
        <v>13876.9</v>
      </c>
      <c r="E24" s="46">
        <v>13751.16</v>
      </c>
      <c r="F24" s="46">
        <v>125.96</v>
      </c>
      <c r="G24" s="47">
        <f>SUM(E24:F24)</f>
        <v>13877.119999999999</v>
      </c>
      <c r="H24" s="37"/>
      <c r="I24" s="38"/>
    </row>
    <row r="25" spans="2:3" ht="12.75">
      <c r="B25" s="39" t="s">
        <v>31</v>
      </c>
      <c r="C25" s="39">
        <f>B24-C24</f>
        <v>483.60000000000036</v>
      </c>
    </row>
    <row r="26" ht="12.75">
      <c r="J26" s="41"/>
    </row>
  </sheetData>
  <sheetProtection selectLockedCells="1" selectUnlockedCells="1"/>
  <mergeCells count="2">
    <mergeCell ref="B1:D1"/>
    <mergeCell ref="E1:F1"/>
  </mergeCells>
  <printOptions gridLines="1"/>
  <pageMargins left="0.5201388888888889" right="0.4597222222222222" top="1.2986111111111112" bottom="0.9055555555555556" header="0.3541666666666667" footer="0.5118055555555555"/>
  <pageSetup horizontalDpi="300" verticalDpi="300" orientation="portrait" paperSize="9"/>
  <headerFooter alignWithMargins="0">
    <oddHeader>&amp;C&amp;"Arial CE,Bežné"&amp;12SAKo
hospodárenie 2017&amp;R&amp;"Arial CE,Bežné"7.4.2018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Y31"/>
  <sheetViews>
    <sheetView showGridLines="0" zoomScalePageLayoutView="0" workbookViewId="0" topLeftCell="A1">
      <pane xSplit="1" ySplit="3" topLeftCell="S4" activePane="bottomRight" state="frozen"/>
      <selection pane="topLeft" activeCell="A1" sqref="A1"/>
      <selection pane="topRight" activeCell="S1" sqref="S1"/>
      <selection pane="bottomLeft" activeCell="A7" sqref="A7"/>
      <selection pane="bottomRight" activeCell="A1" sqref="A1:IV16384"/>
    </sheetView>
  </sheetViews>
  <sheetFormatPr defaultColWidth="9.140625" defaultRowHeight="12.75"/>
  <cols>
    <col min="1" max="1" width="27.8515625" style="1" customWidth="1"/>
    <col min="2" max="2" width="6.7109375" style="3" customWidth="1"/>
    <col min="3" max="3" width="8.28125" style="3" customWidth="1"/>
    <col min="4" max="4" width="8.421875" style="3" customWidth="1"/>
    <col min="5" max="5" width="6.7109375" style="3" customWidth="1"/>
    <col min="6" max="6" width="8.28125" style="3" customWidth="1"/>
    <col min="7" max="7" width="8.421875" style="3" customWidth="1"/>
    <col min="8" max="8" width="6.7109375" style="3" customWidth="1"/>
    <col min="9" max="9" width="8.28125" style="3" customWidth="1"/>
    <col min="10" max="10" width="8.421875" style="3" customWidth="1"/>
    <col min="11" max="11" width="6.7109375" style="3" customWidth="1"/>
    <col min="12" max="12" width="8.28125" style="3" customWidth="1"/>
    <col min="13" max="13" width="8.421875" style="3" customWidth="1"/>
    <col min="14" max="14" width="6.7109375" style="3" customWidth="1"/>
    <col min="15" max="15" width="8.28125" style="3" customWidth="1"/>
    <col min="16" max="16" width="8.421875" style="3" customWidth="1"/>
    <col min="17" max="17" width="6.7109375" style="3" customWidth="1"/>
    <col min="18" max="18" width="8.28125" style="3" customWidth="1"/>
    <col min="19" max="19" width="8.421875" style="3" customWidth="1"/>
    <col min="20" max="20" width="6.7109375" style="3" customWidth="1"/>
    <col min="21" max="21" width="8.28125" style="3" customWidth="1"/>
    <col min="22" max="22" width="8.421875" style="3" customWidth="1"/>
    <col min="23" max="16384" width="9.140625" style="3" customWidth="1"/>
  </cols>
  <sheetData>
    <row r="1" spans="1:25" s="49" customFormat="1" ht="12.75">
      <c r="A1" s="48" t="s">
        <v>33</v>
      </c>
      <c r="B1" s="100" t="s">
        <v>34</v>
      </c>
      <c r="C1" s="100"/>
      <c r="D1" s="100"/>
      <c r="E1" s="101" t="s">
        <v>35</v>
      </c>
      <c r="F1" s="101"/>
      <c r="G1" s="101"/>
      <c r="H1" s="102" t="s">
        <v>36</v>
      </c>
      <c r="I1" s="102"/>
      <c r="J1" s="102"/>
      <c r="K1" s="102" t="s">
        <v>37</v>
      </c>
      <c r="L1" s="102"/>
      <c r="M1" s="102"/>
      <c r="N1" s="103" t="s">
        <v>38</v>
      </c>
      <c r="O1" s="103"/>
      <c r="P1" s="103"/>
      <c r="Q1" s="103" t="s">
        <v>39</v>
      </c>
      <c r="R1" s="103"/>
      <c r="S1" s="103"/>
      <c r="T1" s="99" t="s">
        <v>40</v>
      </c>
      <c r="U1" s="99"/>
      <c r="V1" s="99"/>
      <c r="W1" s="99" t="s">
        <v>41</v>
      </c>
      <c r="X1" s="99"/>
      <c r="Y1" s="99"/>
    </row>
    <row r="2" spans="1:25" s="64" customFormat="1" ht="12.75">
      <c r="A2" s="50"/>
      <c r="B2" s="51" t="s">
        <v>4</v>
      </c>
      <c r="C2" s="52" t="s">
        <v>5</v>
      </c>
      <c r="D2" s="53" t="s">
        <v>6</v>
      </c>
      <c r="E2" s="54" t="s">
        <v>4</v>
      </c>
      <c r="F2" s="52" t="s">
        <v>5</v>
      </c>
      <c r="G2" s="53" t="s">
        <v>6</v>
      </c>
      <c r="H2" s="55" t="s">
        <v>4</v>
      </c>
      <c r="I2" s="56" t="s">
        <v>5</v>
      </c>
      <c r="J2" s="57" t="s">
        <v>6</v>
      </c>
      <c r="K2" s="55" t="s">
        <v>4</v>
      </c>
      <c r="L2" s="56" t="s">
        <v>5</v>
      </c>
      <c r="M2" s="57" t="s">
        <v>6</v>
      </c>
      <c r="N2" s="58" t="s">
        <v>4</v>
      </c>
      <c r="O2" s="59" t="s">
        <v>5</v>
      </c>
      <c r="P2" s="60" t="s">
        <v>6</v>
      </c>
      <c r="Q2" s="58" t="s">
        <v>4</v>
      </c>
      <c r="R2" s="59" t="s">
        <v>5</v>
      </c>
      <c r="S2" s="60" t="s">
        <v>6</v>
      </c>
      <c r="T2" s="61" t="s">
        <v>4</v>
      </c>
      <c r="U2" s="62" t="s">
        <v>5</v>
      </c>
      <c r="V2" s="63" t="s">
        <v>6</v>
      </c>
      <c r="W2" s="61" t="s">
        <v>4</v>
      </c>
      <c r="X2" s="62" t="s">
        <v>5</v>
      </c>
      <c r="Y2" s="63" t="s">
        <v>6</v>
      </c>
    </row>
    <row r="3" spans="1:25" s="69" customFormat="1" ht="12.75">
      <c r="A3" s="65" t="s">
        <v>11</v>
      </c>
      <c r="B3" s="66"/>
      <c r="C3" s="66"/>
      <c r="D3" s="67">
        <v>15244.21</v>
      </c>
      <c r="E3" s="68"/>
      <c r="F3" s="66"/>
      <c r="G3" s="67">
        <v>15244.21</v>
      </c>
      <c r="H3" s="68"/>
      <c r="I3" s="66"/>
      <c r="J3" s="67">
        <v>15162.18</v>
      </c>
      <c r="K3" s="68"/>
      <c r="L3" s="66"/>
      <c r="M3" s="67">
        <v>15244.21</v>
      </c>
      <c r="N3" s="68"/>
      <c r="O3" s="66"/>
      <c r="P3" s="67">
        <v>13393.3</v>
      </c>
      <c r="Q3" s="68"/>
      <c r="R3" s="66"/>
      <c r="S3" s="67">
        <v>13393.3</v>
      </c>
      <c r="T3" s="68"/>
      <c r="U3" s="66"/>
      <c r="V3" s="67">
        <v>13952.6</v>
      </c>
      <c r="W3" s="68"/>
      <c r="X3" s="66"/>
      <c r="Y3" s="67">
        <v>16829</v>
      </c>
    </row>
    <row r="4" spans="1:25" ht="12.75">
      <c r="A4" s="70" t="s">
        <v>12</v>
      </c>
      <c r="B4" s="71">
        <v>2400</v>
      </c>
      <c r="C4" s="72"/>
      <c r="D4" s="73">
        <f aca="true" t="shared" si="0" ref="D4:D23">D3+B4-C4</f>
        <v>17644.21</v>
      </c>
      <c r="E4" s="74">
        <v>2494</v>
      </c>
      <c r="F4" s="72"/>
      <c r="G4" s="73">
        <f aca="true" t="shared" si="1" ref="G4:G23">G3+E4-F4</f>
        <v>17738.21</v>
      </c>
      <c r="H4" s="74">
        <v>3200</v>
      </c>
      <c r="I4" s="72"/>
      <c r="J4" s="73">
        <f aca="true" t="shared" si="2" ref="J4:J23">J3+H4-I4</f>
        <v>18362.18</v>
      </c>
      <c r="K4" s="74">
        <v>3798</v>
      </c>
      <c r="L4" s="72"/>
      <c r="M4" s="73">
        <f aca="true" t="shared" si="3" ref="M4:M23">M3+K4-L4</f>
        <v>19042.21</v>
      </c>
      <c r="N4" s="74">
        <v>4000</v>
      </c>
      <c r="O4" s="72"/>
      <c r="P4" s="73">
        <f aca="true" t="shared" si="4" ref="P4:P9">P3+N4-O4</f>
        <v>17393.3</v>
      </c>
      <c r="Q4" s="74">
        <v>4488</v>
      </c>
      <c r="R4" s="72"/>
      <c r="S4" s="73">
        <f aca="true" t="shared" si="5" ref="S4:S26">S3+Q4-R4</f>
        <v>17881.3</v>
      </c>
      <c r="T4" s="74">
        <v>4500</v>
      </c>
      <c r="U4" s="72"/>
      <c r="V4" s="73">
        <f aca="true" t="shared" si="6" ref="V4:V9">V3+T4-U4</f>
        <v>18452.6</v>
      </c>
      <c r="W4" s="74">
        <v>4386</v>
      </c>
      <c r="X4" s="72"/>
      <c r="Y4" s="73">
        <f aca="true" t="shared" si="7" ref="Y4:Y9">Y3+W4-X4</f>
        <v>21215</v>
      </c>
    </row>
    <row r="5" spans="1:25" ht="12.75">
      <c r="A5" s="75" t="s">
        <v>42</v>
      </c>
      <c r="B5" s="76">
        <v>200</v>
      </c>
      <c r="C5" s="77"/>
      <c r="D5" s="73">
        <f t="shared" si="0"/>
        <v>17844.21</v>
      </c>
      <c r="E5" s="78">
        <v>0</v>
      </c>
      <c r="F5" s="77">
        <v>3.5</v>
      </c>
      <c r="G5" s="73">
        <f t="shared" si="1"/>
        <v>17734.71</v>
      </c>
      <c r="H5" s="78">
        <v>0</v>
      </c>
      <c r="I5" s="77"/>
      <c r="J5" s="73">
        <f t="shared" si="2"/>
        <v>18362.18</v>
      </c>
      <c r="K5" s="78">
        <v>0</v>
      </c>
      <c r="L5" s="77"/>
      <c r="M5" s="73">
        <f t="shared" si="3"/>
        <v>19042.21</v>
      </c>
      <c r="N5" s="78">
        <v>0</v>
      </c>
      <c r="O5" s="77"/>
      <c r="P5" s="73">
        <f t="shared" si="4"/>
        <v>17393.3</v>
      </c>
      <c r="Q5" s="78"/>
      <c r="R5" s="77"/>
      <c r="S5" s="73">
        <f t="shared" si="5"/>
        <v>17881.3</v>
      </c>
      <c r="T5" s="78">
        <v>0</v>
      </c>
      <c r="U5" s="77"/>
      <c r="V5" s="73">
        <f t="shared" si="6"/>
        <v>18452.6</v>
      </c>
      <c r="W5" s="78"/>
      <c r="X5" s="77"/>
      <c r="Y5" s="79">
        <f t="shared" si="7"/>
        <v>21215</v>
      </c>
    </row>
    <row r="6" spans="1:25" ht="12.75">
      <c r="A6" s="75" t="s">
        <v>43</v>
      </c>
      <c r="B6" s="76">
        <v>0</v>
      </c>
      <c r="C6" s="77"/>
      <c r="D6" s="73">
        <f t="shared" si="0"/>
        <v>17844.21</v>
      </c>
      <c r="E6" s="78">
        <v>0</v>
      </c>
      <c r="F6" s="77"/>
      <c r="G6" s="73">
        <f t="shared" si="1"/>
        <v>17734.71</v>
      </c>
      <c r="H6" s="78">
        <v>0</v>
      </c>
      <c r="I6" s="77"/>
      <c r="J6" s="73">
        <f t="shared" si="2"/>
        <v>18362.18</v>
      </c>
      <c r="K6" s="78">
        <v>0</v>
      </c>
      <c r="L6" s="77"/>
      <c r="M6" s="73">
        <f t="shared" si="3"/>
        <v>19042.21</v>
      </c>
      <c r="N6" s="78">
        <v>0</v>
      </c>
      <c r="O6" s="77"/>
      <c r="P6" s="73">
        <f t="shared" si="4"/>
        <v>17393.3</v>
      </c>
      <c r="Q6" s="78"/>
      <c r="R6" s="77"/>
      <c r="S6" s="73">
        <f t="shared" si="5"/>
        <v>17881.3</v>
      </c>
      <c r="T6" s="78">
        <v>0</v>
      </c>
      <c r="U6" s="77"/>
      <c r="V6" s="73">
        <f t="shared" si="6"/>
        <v>18452.6</v>
      </c>
      <c r="W6" s="78">
        <v>2353</v>
      </c>
      <c r="X6" s="77"/>
      <c r="Y6" s="79">
        <f t="shared" si="7"/>
        <v>23568</v>
      </c>
    </row>
    <row r="7" spans="1:25" ht="12.75">
      <c r="A7" s="75" t="s">
        <v>44</v>
      </c>
      <c r="B7" s="76">
        <v>0</v>
      </c>
      <c r="C7" s="77"/>
      <c r="D7" s="73">
        <f t="shared" si="0"/>
        <v>17844.21</v>
      </c>
      <c r="E7" s="78">
        <v>0</v>
      </c>
      <c r="F7" s="77"/>
      <c r="G7" s="73">
        <f t="shared" si="1"/>
        <v>17734.71</v>
      </c>
      <c r="H7" s="78">
        <v>0</v>
      </c>
      <c r="I7" s="77"/>
      <c r="J7" s="73">
        <f t="shared" si="2"/>
        <v>18362.18</v>
      </c>
      <c r="K7" s="78">
        <v>0</v>
      </c>
      <c r="L7" s="77"/>
      <c r="M7" s="73">
        <f t="shared" si="3"/>
        <v>19042.21</v>
      </c>
      <c r="N7" s="78">
        <v>0</v>
      </c>
      <c r="O7" s="77"/>
      <c r="P7" s="73">
        <f t="shared" si="4"/>
        <v>17393.3</v>
      </c>
      <c r="Q7" s="78">
        <v>864</v>
      </c>
      <c r="R7" s="77">
        <v>864</v>
      </c>
      <c r="S7" s="73">
        <f t="shared" si="5"/>
        <v>17881.3</v>
      </c>
      <c r="T7" s="78">
        <v>0</v>
      </c>
      <c r="U7" s="77"/>
      <c r="V7" s="73">
        <f t="shared" si="6"/>
        <v>18452.6</v>
      </c>
      <c r="W7" s="78">
        <v>2136</v>
      </c>
      <c r="X7" s="77"/>
      <c r="Y7" s="79">
        <f t="shared" si="7"/>
        <v>25704</v>
      </c>
    </row>
    <row r="8" spans="1:25" ht="12.75">
      <c r="A8" s="75" t="s">
        <v>45</v>
      </c>
      <c r="B8" s="76">
        <v>0</v>
      </c>
      <c r="C8" s="77"/>
      <c r="D8" s="73">
        <f t="shared" si="0"/>
        <v>17844.21</v>
      </c>
      <c r="E8" s="78">
        <v>0</v>
      </c>
      <c r="F8" s="77"/>
      <c r="G8" s="73">
        <f t="shared" si="1"/>
        <v>17734.71</v>
      </c>
      <c r="H8" s="78">
        <v>0</v>
      </c>
      <c r="I8" s="77"/>
      <c r="J8" s="73">
        <f t="shared" si="2"/>
        <v>18362.18</v>
      </c>
      <c r="K8" s="78">
        <v>0</v>
      </c>
      <c r="L8" s="77"/>
      <c r="M8" s="73">
        <f t="shared" si="3"/>
        <v>19042.21</v>
      </c>
      <c r="N8" s="78">
        <v>0</v>
      </c>
      <c r="O8" s="77"/>
      <c r="P8" s="73">
        <f t="shared" si="4"/>
        <v>17393.3</v>
      </c>
      <c r="Q8" s="78"/>
      <c r="R8" s="77"/>
      <c r="S8" s="73">
        <f t="shared" si="5"/>
        <v>17881.3</v>
      </c>
      <c r="T8" s="78">
        <v>0</v>
      </c>
      <c r="U8" s="77"/>
      <c r="V8" s="73">
        <f t="shared" si="6"/>
        <v>18452.6</v>
      </c>
      <c r="W8" s="78"/>
      <c r="X8" s="77"/>
      <c r="Y8" s="79">
        <f t="shared" si="7"/>
        <v>25704</v>
      </c>
    </row>
    <row r="9" spans="1:25" ht="12.75">
      <c r="A9" s="75" t="s">
        <v>46</v>
      </c>
      <c r="B9" s="76">
        <v>1</v>
      </c>
      <c r="C9" s="77"/>
      <c r="D9" s="73">
        <f t="shared" si="0"/>
        <v>17845.21</v>
      </c>
      <c r="E9" s="78">
        <v>1</v>
      </c>
      <c r="F9" s="77"/>
      <c r="G9" s="73">
        <f t="shared" si="1"/>
        <v>17735.71</v>
      </c>
      <c r="H9" s="78">
        <v>1</v>
      </c>
      <c r="I9" s="77"/>
      <c r="J9" s="73">
        <f t="shared" si="2"/>
        <v>18363.18</v>
      </c>
      <c r="K9" s="78">
        <v>1</v>
      </c>
      <c r="L9" s="77"/>
      <c r="M9" s="73">
        <f t="shared" si="3"/>
        <v>19043.21</v>
      </c>
      <c r="N9" s="78">
        <v>1</v>
      </c>
      <c r="O9" s="77"/>
      <c r="P9" s="73">
        <f t="shared" si="4"/>
        <v>17394.3</v>
      </c>
      <c r="Q9" s="78">
        <v>1</v>
      </c>
      <c r="R9" s="77"/>
      <c r="S9" s="73">
        <f t="shared" si="5"/>
        <v>17882.3</v>
      </c>
      <c r="T9" s="78">
        <v>1</v>
      </c>
      <c r="U9" s="77"/>
      <c r="V9" s="73">
        <f t="shared" si="6"/>
        <v>18453.6</v>
      </c>
      <c r="W9" s="78"/>
      <c r="X9" s="77"/>
      <c r="Y9" s="79">
        <f t="shared" si="7"/>
        <v>25704</v>
      </c>
    </row>
    <row r="10" spans="1:25" ht="12.75">
      <c r="A10" s="80" t="s">
        <v>13</v>
      </c>
      <c r="B10" s="76">
        <v>450</v>
      </c>
      <c r="C10" s="77">
        <v>450</v>
      </c>
      <c r="D10" s="73">
        <f>D25+B10-C10</f>
        <v>14805.21</v>
      </c>
      <c r="E10" s="78">
        <v>80</v>
      </c>
      <c r="F10" s="77">
        <v>80</v>
      </c>
      <c r="G10" s="73">
        <f>G25+E10-F10</f>
        <v>14741.71</v>
      </c>
      <c r="H10" s="78">
        <v>0</v>
      </c>
      <c r="I10" s="77">
        <v>0</v>
      </c>
      <c r="J10" s="73">
        <f>J25+H10-I10</f>
        <v>12649.18</v>
      </c>
      <c r="K10" s="78">
        <v>100</v>
      </c>
      <c r="L10" s="81">
        <v>100</v>
      </c>
      <c r="M10" s="73">
        <f>M25+K10-L10</f>
        <v>13854.21</v>
      </c>
      <c r="N10" s="78">
        <v>0</v>
      </c>
      <c r="O10" s="77">
        <v>0</v>
      </c>
      <c r="P10" s="73">
        <f>P25+N10-O10</f>
        <v>12454.3</v>
      </c>
      <c r="Q10" s="78">
        <v>150</v>
      </c>
      <c r="R10" s="77">
        <v>200</v>
      </c>
      <c r="S10" s="73">
        <f t="shared" si="5"/>
        <v>17832.3</v>
      </c>
      <c r="T10" s="78">
        <v>0</v>
      </c>
      <c r="U10" s="77">
        <v>0</v>
      </c>
      <c r="V10" s="73">
        <f>V9+T10-U10</f>
        <v>18453.6</v>
      </c>
      <c r="W10" s="78"/>
      <c r="X10" s="77">
        <v>274.98</v>
      </c>
      <c r="Y10" s="79">
        <f>Y9+W10-X10</f>
        <v>25429.02</v>
      </c>
    </row>
    <row r="11" spans="1:25" ht="12.75">
      <c r="A11" s="80" t="s">
        <v>14</v>
      </c>
      <c r="B11" s="76">
        <v>500</v>
      </c>
      <c r="C11" s="77">
        <v>500</v>
      </c>
      <c r="D11" s="73">
        <f>D10+B11-C11</f>
        <v>14805.21</v>
      </c>
      <c r="E11" s="78">
        <v>500</v>
      </c>
      <c r="F11" s="77">
        <v>500</v>
      </c>
      <c r="G11" s="73">
        <f>G10+E11-F11</f>
        <v>14741.71</v>
      </c>
      <c r="H11" s="78">
        <v>0</v>
      </c>
      <c r="I11" s="77">
        <v>0</v>
      </c>
      <c r="J11" s="73">
        <f>J10+H11-I11</f>
        <v>12649.18</v>
      </c>
      <c r="K11" s="78">
        <v>0</v>
      </c>
      <c r="L11" s="81">
        <v>0</v>
      </c>
      <c r="M11" s="73">
        <f>M10+K11-L11</f>
        <v>13854.21</v>
      </c>
      <c r="N11" s="78">
        <v>0</v>
      </c>
      <c r="O11" s="77">
        <v>0</v>
      </c>
      <c r="P11" s="73">
        <f>P10+N11-O11</f>
        <v>12454.3</v>
      </c>
      <c r="Q11" s="78"/>
      <c r="R11" s="77"/>
      <c r="S11" s="73">
        <f t="shared" si="5"/>
        <v>17832.3</v>
      </c>
      <c r="T11" s="78">
        <v>0</v>
      </c>
      <c r="U11" s="77">
        <v>0</v>
      </c>
      <c r="V11" s="73">
        <f>V10+T11-U11</f>
        <v>18453.6</v>
      </c>
      <c r="W11" s="78"/>
      <c r="X11" s="77">
        <v>420</v>
      </c>
      <c r="Y11" s="79">
        <f>Y10+W11-X11</f>
        <v>25009.02</v>
      </c>
    </row>
    <row r="12" spans="1:25" ht="12.75">
      <c r="A12" s="80" t="s">
        <v>20</v>
      </c>
      <c r="B12" s="76"/>
      <c r="C12" s="77">
        <v>2400</v>
      </c>
      <c r="D12" s="73">
        <f>D24+B12-C12</f>
        <v>15445.21</v>
      </c>
      <c r="E12" s="78"/>
      <c r="F12" s="77">
        <v>2400</v>
      </c>
      <c r="G12" s="73">
        <f>G24+E12-F12</f>
        <v>15335.71</v>
      </c>
      <c r="H12" s="78"/>
      <c r="I12" s="77">
        <v>2400</v>
      </c>
      <c r="J12" s="73">
        <f>J24+H12-I12</f>
        <v>15963.18</v>
      </c>
      <c r="K12" s="78"/>
      <c r="L12" s="77">
        <v>2400</v>
      </c>
      <c r="M12" s="73">
        <f>M24+K12-L12</f>
        <v>16643.21</v>
      </c>
      <c r="N12" s="78"/>
      <c r="O12" s="77">
        <v>2640</v>
      </c>
      <c r="P12" s="73">
        <f>P24+N12-O12</f>
        <v>14754.3</v>
      </c>
      <c r="Q12" s="78"/>
      <c r="R12" s="81">
        <v>2840</v>
      </c>
      <c r="S12" s="73">
        <f t="shared" si="5"/>
        <v>14992.3</v>
      </c>
      <c r="T12" s="78"/>
      <c r="U12" s="77">
        <v>2840</v>
      </c>
      <c r="V12" s="73">
        <f>V11+T12-U12</f>
        <v>15613.599999999999</v>
      </c>
      <c r="W12" s="78"/>
      <c r="X12" s="77">
        <v>408.6</v>
      </c>
      <c r="Y12" s="79">
        <f>Y11+W12-X12</f>
        <v>24600.420000000002</v>
      </c>
    </row>
    <row r="13" spans="1:25" ht="12.75">
      <c r="A13" s="80" t="s">
        <v>47</v>
      </c>
      <c r="B13" s="76"/>
      <c r="C13" s="77">
        <v>100</v>
      </c>
      <c r="D13" s="73">
        <f t="shared" si="0"/>
        <v>15345.21</v>
      </c>
      <c r="E13" s="78"/>
      <c r="F13" s="77">
        <v>60</v>
      </c>
      <c r="G13" s="73">
        <f t="shared" si="1"/>
        <v>15275.71</v>
      </c>
      <c r="H13" s="78"/>
      <c r="I13" s="77">
        <v>100</v>
      </c>
      <c r="J13" s="73">
        <f t="shared" si="2"/>
        <v>15863.18</v>
      </c>
      <c r="K13" s="78"/>
      <c r="L13" s="77">
        <v>72</v>
      </c>
      <c r="M13" s="73">
        <f t="shared" si="3"/>
        <v>16571.21</v>
      </c>
      <c r="N13" s="78"/>
      <c r="O13" s="77">
        <v>100</v>
      </c>
      <c r="P13" s="73">
        <f aca="true" t="shared" si="8" ref="P13:P23">P12+N13-O13</f>
        <v>14654.3</v>
      </c>
      <c r="Q13" s="78"/>
      <c r="R13" s="77">
        <v>57</v>
      </c>
      <c r="S13" s="73">
        <f t="shared" si="5"/>
        <v>14935.3</v>
      </c>
      <c r="T13" s="78"/>
      <c r="U13" s="77">
        <v>100</v>
      </c>
      <c r="V13" s="73">
        <f aca="true" t="shared" si="9" ref="V13:V23">V12+T13-U13</f>
        <v>15513.599999999999</v>
      </c>
      <c r="W13" s="78"/>
      <c r="X13" s="77">
        <f>198+18.15+54</f>
        <v>270.15</v>
      </c>
      <c r="Y13" s="79">
        <f aca="true" t="shared" si="10" ref="Y13:Y23">Y12+W13-X13</f>
        <v>24330.27</v>
      </c>
    </row>
    <row r="14" spans="1:25" ht="12.75">
      <c r="A14" s="80" t="s">
        <v>48</v>
      </c>
      <c r="B14" s="76"/>
      <c r="C14" s="77">
        <v>0</v>
      </c>
      <c r="D14" s="73">
        <f t="shared" si="0"/>
        <v>15345.21</v>
      </c>
      <c r="E14" s="78"/>
      <c r="F14" s="77">
        <v>0</v>
      </c>
      <c r="G14" s="73">
        <f t="shared" si="1"/>
        <v>15275.71</v>
      </c>
      <c r="H14" s="78"/>
      <c r="I14" s="77">
        <v>0</v>
      </c>
      <c r="J14" s="73">
        <f t="shared" si="2"/>
        <v>15863.18</v>
      </c>
      <c r="K14" s="78"/>
      <c r="L14" s="77">
        <v>0</v>
      </c>
      <c r="M14" s="73">
        <f t="shared" si="3"/>
        <v>16571.21</v>
      </c>
      <c r="N14" s="78"/>
      <c r="O14" s="77">
        <v>0</v>
      </c>
      <c r="P14" s="73">
        <f t="shared" si="8"/>
        <v>14654.3</v>
      </c>
      <c r="Q14" s="78"/>
      <c r="R14" s="77"/>
      <c r="S14" s="73">
        <f t="shared" si="5"/>
        <v>14935.3</v>
      </c>
      <c r="T14" s="78"/>
      <c r="U14" s="77"/>
      <c r="V14" s="73">
        <f t="shared" si="9"/>
        <v>15513.599999999999</v>
      </c>
      <c r="W14" s="78"/>
      <c r="X14" s="77"/>
      <c r="Y14" s="79">
        <f t="shared" si="10"/>
        <v>24330.27</v>
      </c>
    </row>
    <row r="15" spans="1:25" ht="12.75">
      <c r="A15" s="80" t="s">
        <v>22</v>
      </c>
      <c r="B15" s="76"/>
      <c r="C15" s="77">
        <v>90</v>
      </c>
      <c r="D15" s="73">
        <f t="shared" si="0"/>
        <v>15255.21</v>
      </c>
      <c r="E15" s="78"/>
      <c r="F15" s="77">
        <v>90</v>
      </c>
      <c r="G15" s="73">
        <f t="shared" si="1"/>
        <v>15185.71</v>
      </c>
      <c r="H15" s="78"/>
      <c r="I15" s="77">
        <v>90</v>
      </c>
      <c r="J15" s="73">
        <f t="shared" si="2"/>
        <v>15773.18</v>
      </c>
      <c r="K15" s="78"/>
      <c r="L15" s="77">
        <v>90</v>
      </c>
      <c r="M15" s="73">
        <f t="shared" si="3"/>
        <v>16481.21</v>
      </c>
      <c r="N15" s="78"/>
      <c r="O15" s="77">
        <v>90</v>
      </c>
      <c r="P15" s="73">
        <f t="shared" si="8"/>
        <v>14564.3</v>
      </c>
      <c r="Q15" s="78"/>
      <c r="R15" s="77">
        <v>89</v>
      </c>
      <c r="S15" s="73">
        <f t="shared" si="5"/>
        <v>14846.3</v>
      </c>
      <c r="T15" s="78"/>
      <c r="U15" s="77">
        <v>90</v>
      </c>
      <c r="V15" s="73">
        <f t="shared" si="9"/>
        <v>15423.599999999999</v>
      </c>
      <c r="W15" s="78"/>
      <c r="X15" s="77">
        <v>1570</v>
      </c>
      <c r="Y15" s="79">
        <f t="shared" si="10"/>
        <v>22760.27</v>
      </c>
    </row>
    <row r="16" spans="1:25" ht="12.75">
      <c r="A16" s="80" t="s">
        <v>23</v>
      </c>
      <c r="B16" s="76"/>
      <c r="C16" s="77">
        <v>100</v>
      </c>
      <c r="D16" s="73">
        <f t="shared" si="0"/>
        <v>15155.21</v>
      </c>
      <c r="E16" s="78"/>
      <c r="F16" s="77">
        <v>96</v>
      </c>
      <c r="G16" s="73">
        <f t="shared" si="1"/>
        <v>15089.71</v>
      </c>
      <c r="H16" s="78"/>
      <c r="I16" s="77">
        <v>250</v>
      </c>
      <c r="J16" s="73">
        <f t="shared" si="2"/>
        <v>15523.18</v>
      </c>
      <c r="K16" s="78"/>
      <c r="L16" s="77">
        <v>300</v>
      </c>
      <c r="M16" s="73">
        <f t="shared" si="3"/>
        <v>16181.21</v>
      </c>
      <c r="N16" s="78"/>
      <c r="O16" s="77">
        <v>250</v>
      </c>
      <c r="P16" s="73">
        <f t="shared" si="8"/>
        <v>14314.3</v>
      </c>
      <c r="Q16" s="78"/>
      <c r="R16" s="77">
        <v>68</v>
      </c>
      <c r="S16" s="73">
        <f t="shared" si="5"/>
        <v>14778.3</v>
      </c>
      <c r="T16" s="78"/>
      <c r="U16" s="77">
        <v>300</v>
      </c>
      <c r="V16" s="73">
        <f t="shared" si="9"/>
        <v>15123.599999999999</v>
      </c>
      <c r="W16" s="78"/>
      <c r="X16" s="77"/>
      <c r="Y16" s="79">
        <f t="shared" si="10"/>
        <v>22760.27</v>
      </c>
    </row>
    <row r="17" spans="1:25" ht="12.75">
      <c r="A17" s="80" t="s">
        <v>49</v>
      </c>
      <c r="B17" s="76"/>
      <c r="C17" s="77"/>
      <c r="D17" s="73">
        <f t="shared" si="0"/>
        <v>15155.21</v>
      </c>
      <c r="E17" s="78"/>
      <c r="F17" s="77"/>
      <c r="G17" s="73">
        <f t="shared" si="1"/>
        <v>15089.71</v>
      </c>
      <c r="H17" s="78"/>
      <c r="I17" s="77">
        <v>1200</v>
      </c>
      <c r="J17" s="73">
        <f t="shared" si="2"/>
        <v>14323.18</v>
      </c>
      <c r="K17" s="78"/>
      <c r="L17" s="77">
        <v>669</v>
      </c>
      <c r="M17" s="73">
        <f t="shared" si="3"/>
        <v>15512.21</v>
      </c>
      <c r="N17" s="78"/>
      <c r="O17" s="77">
        <v>600</v>
      </c>
      <c r="P17" s="73">
        <f t="shared" si="8"/>
        <v>13714.3</v>
      </c>
      <c r="Q17" s="78"/>
      <c r="R17" s="77">
        <v>0</v>
      </c>
      <c r="S17" s="73">
        <f t="shared" si="5"/>
        <v>14778.3</v>
      </c>
      <c r="T17" s="78"/>
      <c r="U17" s="77">
        <v>600</v>
      </c>
      <c r="V17" s="73">
        <f t="shared" si="9"/>
        <v>14523.599999999999</v>
      </c>
      <c r="W17" s="78"/>
      <c r="X17" s="77">
        <v>1528.56</v>
      </c>
      <c r="Y17" s="79">
        <f t="shared" si="10"/>
        <v>21231.71</v>
      </c>
    </row>
    <row r="18" spans="1:25" ht="12.75">
      <c r="A18" s="80" t="s">
        <v>50</v>
      </c>
      <c r="B18" s="76"/>
      <c r="C18" s="77">
        <v>0</v>
      </c>
      <c r="D18" s="73">
        <f t="shared" si="0"/>
        <v>15155.21</v>
      </c>
      <c r="E18" s="78"/>
      <c r="F18" s="77">
        <v>83</v>
      </c>
      <c r="G18" s="73">
        <f t="shared" si="1"/>
        <v>15006.71</v>
      </c>
      <c r="H18" s="78"/>
      <c r="I18" s="77">
        <v>324</v>
      </c>
      <c r="J18" s="73">
        <f t="shared" si="2"/>
        <v>13999.18</v>
      </c>
      <c r="K18" s="78"/>
      <c r="L18" s="77">
        <v>529</v>
      </c>
      <c r="M18" s="73">
        <f t="shared" si="3"/>
        <v>14983.21</v>
      </c>
      <c r="N18" s="78"/>
      <c r="O18" s="77">
        <v>0</v>
      </c>
      <c r="P18" s="73">
        <f t="shared" si="8"/>
        <v>13714.3</v>
      </c>
      <c r="Q18" s="78"/>
      <c r="R18" s="77">
        <v>0</v>
      </c>
      <c r="S18" s="73">
        <f t="shared" si="5"/>
        <v>14778.3</v>
      </c>
      <c r="T18" s="78"/>
      <c r="U18" s="77">
        <v>300</v>
      </c>
      <c r="V18" s="73">
        <f t="shared" si="9"/>
        <v>14223.599999999999</v>
      </c>
      <c r="W18" s="78"/>
      <c r="X18" s="77">
        <v>174</v>
      </c>
      <c r="Y18" s="79">
        <f t="shared" si="10"/>
        <v>21057.71</v>
      </c>
    </row>
    <row r="19" spans="1:25" ht="12.75">
      <c r="A19" s="80" t="s">
        <v>51</v>
      </c>
      <c r="B19" s="76"/>
      <c r="C19" s="77">
        <v>0</v>
      </c>
      <c r="D19" s="73">
        <f t="shared" si="0"/>
        <v>15155.21</v>
      </c>
      <c r="E19" s="78"/>
      <c r="F19" s="77">
        <v>0</v>
      </c>
      <c r="G19" s="73">
        <f t="shared" si="1"/>
        <v>15006.71</v>
      </c>
      <c r="H19" s="78"/>
      <c r="I19" s="77">
        <v>800</v>
      </c>
      <c r="J19" s="73">
        <f t="shared" si="2"/>
        <v>13199.18</v>
      </c>
      <c r="K19" s="78"/>
      <c r="L19" s="77">
        <v>0</v>
      </c>
      <c r="M19" s="73">
        <f t="shared" si="3"/>
        <v>14983.21</v>
      </c>
      <c r="N19" s="78"/>
      <c r="O19" s="77">
        <v>0</v>
      </c>
      <c r="P19" s="73">
        <f t="shared" si="8"/>
        <v>13714.3</v>
      </c>
      <c r="Q19" s="78"/>
      <c r="R19" s="77">
        <v>0</v>
      </c>
      <c r="S19" s="73">
        <f t="shared" si="5"/>
        <v>14778.3</v>
      </c>
      <c r="T19" s="78"/>
      <c r="U19" s="77">
        <v>1600</v>
      </c>
      <c r="V19" s="73">
        <f t="shared" si="9"/>
        <v>12623.599999999999</v>
      </c>
      <c r="W19" s="78"/>
      <c r="X19" s="77">
        <v>227.4</v>
      </c>
      <c r="Y19" s="79">
        <f t="shared" si="10"/>
        <v>20830.309999999998</v>
      </c>
    </row>
    <row r="20" spans="1:25" ht="12.75">
      <c r="A20" s="80" t="s">
        <v>52</v>
      </c>
      <c r="B20" s="76"/>
      <c r="C20" s="77">
        <v>150</v>
      </c>
      <c r="D20" s="73">
        <f t="shared" si="0"/>
        <v>15005.21</v>
      </c>
      <c r="E20" s="78"/>
      <c r="F20" s="77">
        <v>121</v>
      </c>
      <c r="G20" s="73">
        <f t="shared" si="1"/>
        <v>14885.71</v>
      </c>
      <c r="H20" s="78"/>
      <c r="I20" s="77">
        <v>50</v>
      </c>
      <c r="J20" s="73">
        <f t="shared" si="2"/>
        <v>13149.18</v>
      </c>
      <c r="K20" s="78"/>
      <c r="L20" s="77">
        <v>111</v>
      </c>
      <c r="M20" s="73">
        <f t="shared" si="3"/>
        <v>14872.21</v>
      </c>
      <c r="N20" s="78"/>
      <c r="O20" s="77">
        <v>100</v>
      </c>
      <c r="P20" s="73">
        <f t="shared" si="8"/>
        <v>13614.3</v>
      </c>
      <c r="Q20" s="78"/>
      <c r="R20" s="77">
        <v>0</v>
      </c>
      <c r="S20" s="73">
        <f t="shared" si="5"/>
        <v>14778.3</v>
      </c>
      <c r="T20" s="78"/>
      <c r="U20" s="77">
        <v>100</v>
      </c>
      <c r="V20" s="73">
        <f t="shared" si="9"/>
        <v>12523.599999999999</v>
      </c>
      <c r="W20" s="78"/>
      <c r="X20" s="77"/>
      <c r="Y20" s="79">
        <f t="shared" si="10"/>
        <v>20830.309999999998</v>
      </c>
    </row>
    <row r="21" spans="1:25" ht="12.75">
      <c r="A21" s="80" t="s">
        <v>53</v>
      </c>
      <c r="B21" s="76"/>
      <c r="C21" s="77">
        <v>200</v>
      </c>
      <c r="D21" s="73">
        <f t="shared" si="0"/>
        <v>14805.21</v>
      </c>
      <c r="E21" s="78"/>
      <c r="F21" s="77">
        <v>144</v>
      </c>
      <c r="G21" s="73">
        <f t="shared" si="1"/>
        <v>14741.71</v>
      </c>
      <c r="H21" s="78"/>
      <c r="I21" s="77">
        <v>100</v>
      </c>
      <c r="J21" s="73">
        <f t="shared" si="2"/>
        <v>13049.18</v>
      </c>
      <c r="K21" s="78"/>
      <c r="L21" s="77">
        <v>110</v>
      </c>
      <c r="M21" s="73">
        <f t="shared" si="3"/>
        <v>14762.21</v>
      </c>
      <c r="N21" s="78"/>
      <c r="O21" s="77">
        <v>80</v>
      </c>
      <c r="P21" s="73">
        <f t="shared" si="8"/>
        <v>13534.3</v>
      </c>
      <c r="Q21" s="78"/>
      <c r="R21" s="77">
        <v>163</v>
      </c>
      <c r="S21" s="73">
        <f t="shared" si="5"/>
        <v>14615.3</v>
      </c>
      <c r="T21" s="78"/>
      <c r="U21" s="77">
        <v>100</v>
      </c>
      <c r="V21" s="73">
        <f t="shared" si="9"/>
        <v>12423.599999999999</v>
      </c>
      <c r="W21" s="78"/>
      <c r="X21" s="77">
        <v>157</v>
      </c>
      <c r="Y21" s="79">
        <f t="shared" si="10"/>
        <v>20673.309999999998</v>
      </c>
    </row>
    <row r="22" spans="1:25" ht="12.75">
      <c r="A22" s="80" t="s">
        <v>54</v>
      </c>
      <c r="B22" s="76"/>
      <c r="C22" s="77"/>
      <c r="D22" s="73">
        <f t="shared" si="0"/>
        <v>14805.21</v>
      </c>
      <c r="E22" s="78"/>
      <c r="F22" s="77"/>
      <c r="G22" s="73">
        <f t="shared" si="1"/>
        <v>14741.71</v>
      </c>
      <c r="H22" s="78"/>
      <c r="I22" s="77"/>
      <c r="J22" s="73">
        <f t="shared" si="2"/>
        <v>13049.18</v>
      </c>
      <c r="K22" s="78"/>
      <c r="L22" s="77">
        <v>437</v>
      </c>
      <c r="M22" s="73">
        <f t="shared" si="3"/>
        <v>14325.21</v>
      </c>
      <c r="N22" s="78"/>
      <c r="O22" s="77">
        <v>180</v>
      </c>
      <c r="P22" s="73">
        <f t="shared" si="8"/>
        <v>13354.3</v>
      </c>
      <c r="Q22" s="78"/>
      <c r="R22" s="77">
        <v>338</v>
      </c>
      <c r="S22" s="73">
        <f t="shared" si="5"/>
        <v>14277.3</v>
      </c>
      <c r="T22" s="78"/>
      <c r="U22" s="77">
        <v>300</v>
      </c>
      <c r="V22" s="73">
        <f t="shared" si="9"/>
        <v>12123.599999999999</v>
      </c>
      <c r="W22" s="78"/>
      <c r="X22" s="77">
        <f>4019.8-1780</f>
        <v>2239.8</v>
      </c>
      <c r="Y22" s="79">
        <f t="shared" si="10"/>
        <v>18433.51</v>
      </c>
    </row>
    <row r="23" spans="1:25" ht="12.75">
      <c r="A23" s="80" t="s">
        <v>55</v>
      </c>
      <c r="B23" s="76"/>
      <c r="C23" s="77"/>
      <c r="D23" s="73">
        <f t="shared" si="0"/>
        <v>14805.21</v>
      </c>
      <c r="E23" s="78"/>
      <c r="F23" s="77"/>
      <c r="G23" s="73">
        <f t="shared" si="1"/>
        <v>14741.71</v>
      </c>
      <c r="H23" s="78"/>
      <c r="I23" s="77"/>
      <c r="J23" s="73">
        <f t="shared" si="2"/>
        <v>13049.18</v>
      </c>
      <c r="K23" s="78"/>
      <c r="L23" s="77">
        <v>564</v>
      </c>
      <c r="M23" s="73">
        <f t="shared" si="3"/>
        <v>13761.21</v>
      </c>
      <c r="N23" s="78"/>
      <c r="O23" s="77">
        <v>500</v>
      </c>
      <c r="P23" s="73">
        <f t="shared" si="8"/>
        <v>12854.3</v>
      </c>
      <c r="Q23" s="78"/>
      <c r="R23" s="77">
        <v>418</v>
      </c>
      <c r="S23" s="73">
        <f t="shared" si="5"/>
        <v>13859.3</v>
      </c>
      <c r="T23" s="78"/>
      <c r="U23" s="77">
        <v>500</v>
      </c>
      <c r="V23" s="73">
        <f t="shared" si="9"/>
        <v>11623.599999999999</v>
      </c>
      <c r="W23" s="78"/>
      <c r="X23" s="77">
        <v>439.63</v>
      </c>
      <c r="Y23" s="79">
        <f t="shared" si="10"/>
        <v>17993.879999999997</v>
      </c>
    </row>
    <row r="24" spans="1:25" ht="12.75">
      <c r="A24" s="80" t="s">
        <v>56</v>
      </c>
      <c r="B24" s="76"/>
      <c r="C24" s="77">
        <v>0</v>
      </c>
      <c r="D24" s="73">
        <f>D9+B24-C24</f>
        <v>17845.21</v>
      </c>
      <c r="E24" s="78"/>
      <c r="F24" s="77">
        <v>0</v>
      </c>
      <c r="G24" s="73">
        <f>G9+E24-F24</f>
        <v>17735.71</v>
      </c>
      <c r="H24" s="78"/>
      <c r="I24" s="77">
        <v>0</v>
      </c>
      <c r="J24" s="73">
        <f>J9+H24-I24</f>
        <v>18363.18</v>
      </c>
      <c r="K24" s="78"/>
      <c r="L24" s="77">
        <v>0</v>
      </c>
      <c r="M24" s="73">
        <f>M9+K24-L24</f>
        <v>19043.21</v>
      </c>
      <c r="N24" s="78"/>
      <c r="O24" s="77">
        <v>0</v>
      </c>
      <c r="P24" s="73">
        <f>P9+N24-O24</f>
        <v>17394.3</v>
      </c>
      <c r="Q24" s="78"/>
      <c r="R24" s="77">
        <v>0</v>
      </c>
      <c r="S24" s="73">
        <f t="shared" si="5"/>
        <v>13859.3</v>
      </c>
      <c r="T24" s="78"/>
      <c r="U24" s="77">
        <v>1000</v>
      </c>
      <c r="V24" s="73">
        <f>V23+T24-U24</f>
        <v>10623.599999999999</v>
      </c>
      <c r="W24" s="78"/>
      <c r="X24" s="77"/>
      <c r="Y24" s="79">
        <f>Y23+W24-X24</f>
        <v>17993.879999999997</v>
      </c>
    </row>
    <row r="25" spans="1:25" ht="12.75">
      <c r="A25" s="80" t="s">
        <v>57</v>
      </c>
      <c r="B25" s="82"/>
      <c r="C25" s="77">
        <v>0</v>
      </c>
      <c r="D25" s="73">
        <f>D23+B25-C25</f>
        <v>14805.21</v>
      </c>
      <c r="E25" s="83"/>
      <c r="F25" s="77">
        <v>0</v>
      </c>
      <c r="G25" s="73">
        <f>G23+E25-F25</f>
        <v>14741.71</v>
      </c>
      <c r="H25" s="83"/>
      <c r="I25" s="77">
        <v>400</v>
      </c>
      <c r="J25" s="73">
        <f>J23+H25-I25</f>
        <v>12649.18</v>
      </c>
      <c r="K25" s="78">
        <v>93</v>
      </c>
      <c r="L25" s="77">
        <v>0</v>
      </c>
      <c r="M25" s="73">
        <f>M23+K25-L25</f>
        <v>13854.21</v>
      </c>
      <c r="N25" s="83"/>
      <c r="O25" s="77">
        <v>400</v>
      </c>
      <c r="P25" s="73">
        <f>P23+N25-O25</f>
        <v>12454.3</v>
      </c>
      <c r="Q25" s="78"/>
      <c r="R25" s="77">
        <v>221</v>
      </c>
      <c r="S25" s="73">
        <f t="shared" si="5"/>
        <v>13638.3</v>
      </c>
      <c r="T25" s="83"/>
      <c r="U25" s="77">
        <v>400</v>
      </c>
      <c r="V25" s="73">
        <f>V24+T25-U25</f>
        <v>10223.599999999999</v>
      </c>
      <c r="W25" s="83"/>
      <c r="X25" s="77">
        <v>1780</v>
      </c>
      <c r="Y25" s="79">
        <f>Y24+W25-X25</f>
        <v>16213.879999999997</v>
      </c>
    </row>
    <row r="26" spans="1:25" ht="12.75">
      <c r="A26" s="84" t="s">
        <v>58</v>
      </c>
      <c r="B26" s="85"/>
      <c r="C26" s="86">
        <v>0</v>
      </c>
      <c r="D26" s="73">
        <f>D11+B26-C26</f>
        <v>14805.21</v>
      </c>
      <c r="E26" s="87"/>
      <c r="F26" s="86">
        <v>0</v>
      </c>
      <c r="G26" s="73">
        <f>G11+E26-F26</f>
        <v>14741.71</v>
      </c>
      <c r="H26" s="87"/>
      <c r="I26" s="86">
        <v>0</v>
      </c>
      <c r="J26" s="73">
        <f>J11+H26-I26</f>
        <v>12649.18</v>
      </c>
      <c r="K26" s="87"/>
      <c r="L26" s="86">
        <v>0</v>
      </c>
      <c r="M26" s="73">
        <f>M11+K26-L26</f>
        <v>13854.21</v>
      </c>
      <c r="N26" s="87"/>
      <c r="O26" s="86">
        <v>0</v>
      </c>
      <c r="P26" s="73">
        <f>P11+N26-O26</f>
        <v>12454.3</v>
      </c>
      <c r="Q26" s="87"/>
      <c r="R26" s="86">
        <v>0</v>
      </c>
      <c r="S26" s="73">
        <f t="shared" si="5"/>
        <v>13638.3</v>
      </c>
      <c r="T26" s="87"/>
      <c r="U26" s="86">
        <v>0</v>
      </c>
      <c r="V26" s="73">
        <f>V25+T26-U26</f>
        <v>10223.599999999999</v>
      </c>
      <c r="W26" s="87"/>
      <c r="X26" s="86"/>
      <c r="Y26" s="79">
        <f>Y25+W26-X26</f>
        <v>16213.879999999997</v>
      </c>
    </row>
    <row r="27" spans="1:25" ht="12.75">
      <c r="A27" s="88" t="s">
        <v>59</v>
      </c>
      <c r="B27" s="89">
        <f>SUM(B4:B26)</f>
        <v>3551</v>
      </c>
      <c r="C27" s="90">
        <f>SUM(C4:C26)</f>
        <v>3990</v>
      </c>
      <c r="D27" s="91">
        <f>B27-C27</f>
        <v>-439</v>
      </c>
      <c r="E27" s="89">
        <f>SUM(E4:E26)</f>
        <v>3075</v>
      </c>
      <c r="F27" s="90">
        <f>SUM(F4:F26)</f>
        <v>3577.5</v>
      </c>
      <c r="G27" s="91">
        <f>E27-F27</f>
        <v>-502.5</v>
      </c>
      <c r="H27" s="89">
        <f>SUM(H4:H26)</f>
        <v>3201</v>
      </c>
      <c r="I27" s="90">
        <f>SUM(I4:I26)</f>
        <v>5714</v>
      </c>
      <c r="J27" s="91">
        <f>H27-I27</f>
        <v>-2513</v>
      </c>
      <c r="K27" s="89">
        <f>SUM(K4:K26)</f>
        <v>3992</v>
      </c>
      <c r="L27" s="90">
        <f>SUM(L4:L26)</f>
        <v>5382</v>
      </c>
      <c r="M27" s="91">
        <f>K27-L27</f>
        <v>-1390</v>
      </c>
      <c r="N27" s="89">
        <f>SUM(N4:N26)</f>
        <v>4001</v>
      </c>
      <c r="O27" s="90">
        <f>SUM(O4:O26)</f>
        <v>4940</v>
      </c>
      <c r="P27" s="91">
        <f>N27-O27</f>
        <v>-939</v>
      </c>
      <c r="Q27" s="89">
        <f>SUM(Q4:Q26)</f>
        <v>5503</v>
      </c>
      <c r="R27" s="90">
        <f>SUM(R4:R26)</f>
        <v>5258</v>
      </c>
      <c r="S27" s="91">
        <f>Q27-R27</f>
        <v>245</v>
      </c>
      <c r="T27" s="89">
        <f>SUM(T4:T26)</f>
        <v>4501</v>
      </c>
      <c r="U27" s="90">
        <f>SUM(U4:U26)</f>
        <v>8230</v>
      </c>
      <c r="V27" s="91">
        <f>T27-U27</f>
        <v>-3729</v>
      </c>
      <c r="W27" s="89">
        <f>SUM(W4:W26)</f>
        <v>8875</v>
      </c>
      <c r="X27" s="90">
        <f>SUM(X4:X26)</f>
        <v>9490.119999999999</v>
      </c>
      <c r="Y27" s="91">
        <f>W27-X27</f>
        <v>-615.119999999999</v>
      </c>
    </row>
    <row r="28" spans="12:25" ht="12.75">
      <c r="L28" s="3" t="s">
        <v>60</v>
      </c>
      <c r="M28" s="92">
        <v>-1770</v>
      </c>
      <c r="R28" s="3" t="s">
        <v>60</v>
      </c>
      <c r="S28" s="92">
        <v>483.82</v>
      </c>
      <c r="X28" s="3" t="s">
        <v>60</v>
      </c>
      <c r="Y28" s="92">
        <v>12622.51</v>
      </c>
    </row>
    <row r="29" spans="1:24" s="94" customFormat="1" ht="12.75">
      <c r="A29" s="93"/>
      <c r="X29" s="95"/>
    </row>
    <row r="31" spans="11:24" ht="12.75">
      <c r="K31" s="31"/>
      <c r="L31" s="31"/>
      <c r="W31" s="41">
        <f>W6+W7</f>
        <v>4489</v>
      </c>
      <c r="X31" s="41">
        <f>X10+X11+X22+X25</f>
        <v>4714.780000000001</v>
      </c>
    </row>
  </sheetData>
  <sheetProtection selectLockedCells="1" selectUnlockedCells="1"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 gridLines="1"/>
  <pageMargins left="0.6701388888888888" right="0.2361111111111111" top="1.3381944444444445" bottom="0.9840277777777777" header="0.5118055555555555" footer="0.5118055555555555"/>
  <pageSetup horizontalDpi="300" verticalDpi="300" orientation="landscape" paperSize="9"/>
  <headerFooter alignWithMargins="0">
    <oddHeader>&amp;C&amp;"Arial CE,Bežné"&amp;12SAKO
rozpočet 2017 a 2018&amp;R&amp;"Arial CE,Bežné"7.4.2018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110" zoomScaleNormal="110" zoomScalePageLayoutView="0" workbookViewId="0" topLeftCell="B10">
      <selection activeCell="I39" sqref="I39"/>
    </sheetView>
  </sheetViews>
  <sheetFormatPr defaultColWidth="9.140625" defaultRowHeight="12.75"/>
  <cols>
    <col min="1" max="1" width="27.8515625" style="1" customWidth="1"/>
    <col min="2" max="2" width="6.7109375" style="3" customWidth="1"/>
    <col min="3" max="3" width="8.28125" style="3" customWidth="1"/>
    <col min="4" max="4" width="8.421875" style="3" customWidth="1"/>
    <col min="5" max="5" width="6.7109375" style="3" customWidth="1"/>
    <col min="6" max="6" width="8.28125" style="3" customWidth="1"/>
    <col min="7" max="7" width="8.421875" style="3" customWidth="1"/>
    <col min="8" max="8" width="6.7109375" style="3" customWidth="1"/>
    <col min="9" max="9" width="8.28125" style="3" customWidth="1"/>
    <col min="10" max="10" width="8.421875" style="3" customWidth="1"/>
    <col min="11" max="16384" width="9.140625" style="3" customWidth="1"/>
  </cols>
  <sheetData>
    <row r="1" spans="1:19" s="49" customFormat="1" ht="12.75">
      <c r="A1" s="48" t="s">
        <v>33</v>
      </c>
      <c r="B1" s="103" t="s">
        <v>38</v>
      </c>
      <c r="C1" s="103"/>
      <c r="D1" s="103"/>
      <c r="E1" s="103" t="s">
        <v>39</v>
      </c>
      <c r="F1" s="103"/>
      <c r="G1" s="103"/>
      <c r="H1" s="99" t="s">
        <v>40</v>
      </c>
      <c r="I1" s="99"/>
      <c r="J1" s="99"/>
      <c r="K1" s="99" t="s">
        <v>41</v>
      </c>
      <c r="L1" s="99"/>
      <c r="M1" s="99"/>
      <c r="N1" s="99" t="s">
        <v>61</v>
      </c>
      <c r="O1" s="99"/>
      <c r="P1" s="99"/>
      <c r="Q1" s="99"/>
      <c r="R1" s="99"/>
      <c r="S1" s="99"/>
    </row>
    <row r="2" spans="1:19" s="64" customFormat="1" ht="13.5" thickBot="1">
      <c r="A2" s="50"/>
      <c r="B2" s="58" t="s">
        <v>4</v>
      </c>
      <c r="C2" s="59" t="s">
        <v>5</v>
      </c>
      <c r="D2" s="60" t="s">
        <v>6</v>
      </c>
      <c r="E2" s="58" t="s">
        <v>4</v>
      </c>
      <c r="F2" s="59" t="s">
        <v>5</v>
      </c>
      <c r="G2" s="60" t="s">
        <v>6</v>
      </c>
      <c r="H2" s="61" t="s">
        <v>4</v>
      </c>
      <c r="I2" s="62" t="s">
        <v>5</v>
      </c>
      <c r="J2" s="63" t="s">
        <v>6</v>
      </c>
      <c r="K2" s="61" t="s">
        <v>4</v>
      </c>
      <c r="L2" s="62" t="s">
        <v>5</v>
      </c>
      <c r="M2" s="63" t="s">
        <v>6</v>
      </c>
      <c r="N2" s="61" t="s">
        <v>4</v>
      </c>
      <c r="O2" s="62" t="s">
        <v>5</v>
      </c>
      <c r="P2" s="63" t="s">
        <v>6</v>
      </c>
      <c r="Q2" s="61"/>
      <c r="R2" s="62"/>
      <c r="S2" s="63"/>
    </row>
    <row r="3" spans="1:19" s="69" customFormat="1" ht="13.5" thickBot="1">
      <c r="A3" s="65" t="s">
        <v>11</v>
      </c>
      <c r="B3" s="68"/>
      <c r="C3" s="66"/>
      <c r="D3" s="67">
        <v>13393.3</v>
      </c>
      <c r="E3" s="68"/>
      <c r="F3" s="66"/>
      <c r="G3" s="67">
        <v>13393.3</v>
      </c>
      <c r="H3" s="68"/>
      <c r="I3" s="66"/>
      <c r="J3" s="67">
        <v>13952.6</v>
      </c>
      <c r="K3" s="68"/>
      <c r="L3" s="66"/>
      <c r="M3" s="67">
        <v>16829</v>
      </c>
      <c r="N3" s="68"/>
      <c r="O3" s="66"/>
      <c r="P3" s="67">
        <f>M28</f>
        <v>12622.51</v>
      </c>
      <c r="Q3" s="68"/>
      <c r="R3" s="66"/>
      <c r="S3" s="67"/>
    </row>
    <row r="4" spans="1:19" ht="13.5" thickTop="1">
      <c r="A4" s="70" t="s">
        <v>12</v>
      </c>
      <c r="B4" s="74">
        <v>4000</v>
      </c>
      <c r="C4" s="72"/>
      <c r="D4" s="73">
        <f aca="true" t="shared" si="0" ref="D4:D9">D3+B4-C4</f>
        <v>17393.3</v>
      </c>
      <c r="E4" s="74">
        <v>4488</v>
      </c>
      <c r="F4" s="72"/>
      <c r="G4" s="73">
        <f aca="true" t="shared" si="1" ref="G4:G26">G3+E4-F4</f>
        <v>17881.3</v>
      </c>
      <c r="H4" s="74">
        <v>4500</v>
      </c>
      <c r="I4" s="72"/>
      <c r="J4" s="73">
        <f aca="true" t="shared" si="2" ref="J4:J9">J3+H4-I4</f>
        <v>18452.6</v>
      </c>
      <c r="K4" s="74">
        <v>4386</v>
      </c>
      <c r="L4" s="72"/>
      <c r="M4" s="73">
        <f aca="true" t="shared" si="3" ref="M4:M9">M3+K4-L4</f>
        <v>21215</v>
      </c>
      <c r="N4" s="74">
        <v>4400</v>
      </c>
      <c r="O4" s="72"/>
      <c r="P4" s="73">
        <f aca="true" t="shared" si="4" ref="P4:P9">P3+N4-O4</f>
        <v>17022.510000000002</v>
      </c>
      <c r="Q4" s="74"/>
      <c r="R4" s="72"/>
      <c r="S4" s="73"/>
    </row>
    <row r="5" spans="1:19" ht="12.75">
      <c r="A5" s="75" t="s">
        <v>42</v>
      </c>
      <c r="B5" s="78">
        <v>0</v>
      </c>
      <c r="C5" s="77"/>
      <c r="D5" s="73">
        <f t="shared" si="0"/>
        <v>17393.3</v>
      </c>
      <c r="E5" s="78"/>
      <c r="F5" s="77"/>
      <c r="G5" s="73">
        <f t="shared" si="1"/>
        <v>17881.3</v>
      </c>
      <c r="H5" s="78">
        <v>0</v>
      </c>
      <c r="I5" s="77"/>
      <c r="J5" s="73">
        <f t="shared" si="2"/>
        <v>18452.6</v>
      </c>
      <c r="K5" s="78"/>
      <c r="L5" s="77"/>
      <c r="M5" s="79">
        <f t="shared" si="3"/>
        <v>21215</v>
      </c>
      <c r="N5" s="78">
        <v>0</v>
      </c>
      <c r="O5" s="77"/>
      <c r="P5" s="73">
        <f t="shared" si="4"/>
        <v>17022.510000000002</v>
      </c>
      <c r="Q5" s="78"/>
      <c r="R5" s="77"/>
      <c r="S5" s="79"/>
    </row>
    <row r="6" spans="1:19" ht="12.75">
      <c r="A6" s="75" t="s">
        <v>62</v>
      </c>
      <c r="B6" s="78">
        <v>0</v>
      </c>
      <c r="C6" s="77"/>
      <c r="D6" s="73">
        <f t="shared" si="0"/>
        <v>17393.3</v>
      </c>
      <c r="E6" s="78"/>
      <c r="F6" s="77"/>
      <c r="G6" s="73">
        <f t="shared" si="1"/>
        <v>17881.3</v>
      </c>
      <c r="H6" s="78">
        <v>0</v>
      </c>
      <c r="I6" s="77"/>
      <c r="J6" s="73">
        <f t="shared" si="2"/>
        <v>18452.6</v>
      </c>
      <c r="K6" s="78">
        <v>2353</v>
      </c>
      <c r="L6" s="77"/>
      <c r="M6" s="79">
        <f t="shared" si="3"/>
        <v>23568</v>
      </c>
      <c r="N6" s="78">
        <v>0</v>
      </c>
      <c r="O6" s="77"/>
      <c r="P6" s="73">
        <f t="shared" si="4"/>
        <v>17022.510000000002</v>
      </c>
      <c r="Q6" s="78"/>
      <c r="R6" s="77"/>
      <c r="S6" s="79"/>
    </row>
    <row r="7" spans="1:19" ht="12.75">
      <c r="A7" s="75" t="s">
        <v>44</v>
      </c>
      <c r="B7" s="78">
        <v>0</v>
      </c>
      <c r="C7" s="77"/>
      <c r="D7" s="73">
        <f t="shared" si="0"/>
        <v>17393.3</v>
      </c>
      <c r="E7" s="78">
        <v>864</v>
      </c>
      <c r="F7" s="77">
        <v>864</v>
      </c>
      <c r="G7" s="73">
        <f t="shared" si="1"/>
        <v>17881.3</v>
      </c>
      <c r="H7" s="78">
        <v>0</v>
      </c>
      <c r="I7" s="77"/>
      <c r="J7" s="73">
        <f t="shared" si="2"/>
        <v>18452.6</v>
      </c>
      <c r="K7" s="78">
        <v>2136</v>
      </c>
      <c r="L7" s="77"/>
      <c r="M7" s="79">
        <f t="shared" si="3"/>
        <v>25704</v>
      </c>
      <c r="N7" s="78">
        <v>0</v>
      </c>
      <c r="O7" s="77"/>
      <c r="P7" s="73">
        <f t="shared" si="4"/>
        <v>17022.510000000002</v>
      </c>
      <c r="Q7" s="78"/>
      <c r="R7" s="77"/>
      <c r="S7" s="79"/>
    </row>
    <row r="8" spans="1:19" ht="12.75">
      <c r="A8" s="75" t="s">
        <v>45</v>
      </c>
      <c r="B8" s="78">
        <v>0</v>
      </c>
      <c r="C8" s="77"/>
      <c r="D8" s="73">
        <f t="shared" si="0"/>
        <v>17393.3</v>
      </c>
      <c r="E8" s="78"/>
      <c r="F8" s="77"/>
      <c r="G8" s="73">
        <f t="shared" si="1"/>
        <v>17881.3</v>
      </c>
      <c r="H8" s="78">
        <v>0</v>
      </c>
      <c r="I8" s="77"/>
      <c r="J8" s="73">
        <f t="shared" si="2"/>
        <v>18452.6</v>
      </c>
      <c r="K8" s="78"/>
      <c r="L8" s="77"/>
      <c r="M8" s="79">
        <f t="shared" si="3"/>
        <v>25704</v>
      </c>
      <c r="N8" s="78">
        <v>0</v>
      </c>
      <c r="O8" s="77"/>
      <c r="P8" s="73">
        <f t="shared" si="4"/>
        <v>17022.510000000002</v>
      </c>
      <c r="Q8" s="78"/>
      <c r="R8" s="77"/>
      <c r="S8" s="79"/>
    </row>
    <row r="9" spans="1:19" ht="12.75">
      <c r="A9" s="75" t="s">
        <v>46</v>
      </c>
      <c r="B9" s="78">
        <v>1</v>
      </c>
      <c r="C9" s="77"/>
      <c r="D9" s="73">
        <f t="shared" si="0"/>
        <v>17394.3</v>
      </c>
      <c r="E9" s="78">
        <v>1</v>
      </c>
      <c r="F9" s="77"/>
      <c r="G9" s="73">
        <f t="shared" si="1"/>
        <v>17882.3</v>
      </c>
      <c r="H9" s="78">
        <v>1</v>
      </c>
      <c r="I9" s="77"/>
      <c r="J9" s="73">
        <f t="shared" si="2"/>
        <v>18453.6</v>
      </c>
      <c r="K9" s="78"/>
      <c r="L9" s="77"/>
      <c r="M9" s="79">
        <f t="shared" si="3"/>
        <v>25704</v>
      </c>
      <c r="N9" s="78">
        <v>0</v>
      </c>
      <c r="O9" s="77"/>
      <c r="P9" s="73">
        <f t="shared" si="4"/>
        <v>17022.510000000002</v>
      </c>
      <c r="Q9" s="78"/>
      <c r="R9" s="77"/>
      <c r="S9" s="79"/>
    </row>
    <row r="10" spans="1:19" ht="12.75">
      <c r="A10" s="80" t="s">
        <v>13</v>
      </c>
      <c r="B10" s="78">
        <v>0</v>
      </c>
      <c r="C10" s="77">
        <v>0</v>
      </c>
      <c r="D10" s="73">
        <f>D25+B10-C10</f>
        <v>12454.3</v>
      </c>
      <c r="E10" s="78">
        <v>150</v>
      </c>
      <c r="F10" s="77">
        <v>200</v>
      </c>
      <c r="G10" s="73">
        <f t="shared" si="1"/>
        <v>17832.3</v>
      </c>
      <c r="H10" s="78">
        <v>0</v>
      </c>
      <c r="I10" s="77">
        <v>0</v>
      </c>
      <c r="J10" s="73">
        <f>J9+H10-I10</f>
        <v>18453.6</v>
      </c>
      <c r="K10" s="78"/>
      <c r="L10" s="77">
        <v>274.98</v>
      </c>
      <c r="M10" s="79">
        <f>M9+K10-L10</f>
        <v>25429.02</v>
      </c>
      <c r="N10" s="78">
        <v>0</v>
      </c>
      <c r="O10" s="77">
        <v>0</v>
      </c>
      <c r="P10" s="73">
        <f>P9+N10-O10</f>
        <v>17022.510000000002</v>
      </c>
      <c r="Q10" s="78"/>
      <c r="R10" s="77"/>
      <c r="S10" s="79"/>
    </row>
    <row r="11" spans="1:19" ht="12.75">
      <c r="A11" s="80" t="s">
        <v>14</v>
      </c>
      <c r="B11" s="78">
        <v>0</v>
      </c>
      <c r="C11" s="77">
        <v>0</v>
      </c>
      <c r="D11" s="73">
        <f>D10+B11-C11</f>
        <v>12454.3</v>
      </c>
      <c r="E11" s="78"/>
      <c r="F11" s="77"/>
      <c r="G11" s="73">
        <f t="shared" si="1"/>
        <v>17832.3</v>
      </c>
      <c r="H11" s="78">
        <v>0</v>
      </c>
      <c r="I11" s="77">
        <v>0</v>
      </c>
      <c r="J11" s="73">
        <f>J10+H11-I11</f>
        <v>18453.6</v>
      </c>
      <c r="K11" s="78"/>
      <c r="L11" s="77">
        <v>420</v>
      </c>
      <c r="M11" s="79">
        <f>M10+K11-L11</f>
        <v>25009.02</v>
      </c>
      <c r="N11" s="78">
        <v>0</v>
      </c>
      <c r="O11" s="77">
        <v>0</v>
      </c>
      <c r="P11" s="73">
        <f>P10+N11-O11</f>
        <v>17022.510000000002</v>
      </c>
      <c r="Q11" s="78"/>
      <c r="R11" s="77"/>
      <c r="S11" s="79"/>
    </row>
    <row r="12" spans="1:19" ht="12.75">
      <c r="A12" s="80" t="s">
        <v>20</v>
      </c>
      <c r="B12" s="78"/>
      <c r="C12" s="77">
        <v>2640</v>
      </c>
      <c r="D12" s="73">
        <f>D24+B12-C12</f>
        <v>14754.3</v>
      </c>
      <c r="E12" s="78"/>
      <c r="F12" s="81">
        <v>2840</v>
      </c>
      <c r="G12" s="73">
        <f t="shared" si="1"/>
        <v>14992.3</v>
      </c>
      <c r="H12" s="78"/>
      <c r="I12" s="77">
        <v>2840</v>
      </c>
      <c r="J12" s="73">
        <f>J11+H12-I12</f>
        <v>15613.599999999999</v>
      </c>
      <c r="K12" s="78"/>
      <c r="L12" s="77">
        <v>408.6</v>
      </c>
      <c r="M12" s="79">
        <f>M11+K12-L12</f>
        <v>24600.420000000002</v>
      </c>
      <c r="N12" s="78"/>
      <c r="O12" s="77">
        <f>150*12+250+100+150</f>
        <v>2300</v>
      </c>
      <c r="P12" s="73">
        <f>P11+N12-O12</f>
        <v>14722.510000000002</v>
      </c>
      <c r="Q12" s="78"/>
      <c r="R12" s="77"/>
      <c r="S12" s="79"/>
    </row>
    <row r="13" spans="1:19" ht="12.75">
      <c r="A13" s="80" t="s">
        <v>47</v>
      </c>
      <c r="B13" s="78"/>
      <c r="C13" s="77">
        <v>100</v>
      </c>
      <c r="D13" s="73">
        <f aca="true" t="shared" si="5" ref="D13:D23">D12+B13-C13</f>
        <v>14654.3</v>
      </c>
      <c r="E13" s="78"/>
      <c r="F13" s="77">
        <v>57</v>
      </c>
      <c r="G13" s="73">
        <f t="shared" si="1"/>
        <v>14935.3</v>
      </c>
      <c r="H13" s="78"/>
      <c r="I13" s="77">
        <v>100</v>
      </c>
      <c r="J13" s="73">
        <f aca="true" t="shared" si="6" ref="J13:J23">J12+H13-I13</f>
        <v>15513.599999999999</v>
      </c>
      <c r="K13" s="78"/>
      <c r="L13" s="77">
        <f>198+18.15+54</f>
        <v>270.15</v>
      </c>
      <c r="M13" s="79">
        <f aca="true" t="shared" si="7" ref="M13:M23">M12+K13-L13</f>
        <v>24330.27</v>
      </c>
      <c r="N13" s="78"/>
      <c r="O13" s="77">
        <v>100</v>
      </c>
      <c r="P13" s="73">
        <f aca="true" t="shared" si="8" ref="P13:P23">P12+N13-O13</f>
        <v>14622.510000000002</v>
      </c>
      <c r="Q13" s="78"/>
      <c r="R13" s="77"/>
      <c r="S13" s="79"/>
    </row>
    <row r="14" spans="1:19" ht="12.75">
      <c r="A14" s="80" t="s">
        <v>48</v>
      </c>
      <c r="B14" s="78"/>
      <c r="C14" s="77">
        <v>0</v>
      </c>
      <c r="D14" s="73">
        <f t="shared" si="5"/>
        <v>14654.3</v>
      </c>
      <c r="E14" s="78"/>
      <c r="F14" s="77"/>
      <c r="G14" s="73">
        <f t="shared" si="1"/>
        <v>14935.3</v>
      </c>
      <c r="H14" s="78"/>
      <c r="I14" s="77"/>
      <c r="J14" s="73">
        <f t="shared" si="6"/>
        <v>15513.599999999999</v>
      </c>
      <c r="K14" s="78"/>
      <c r="L14" s="77"/>
      <c r="M14" s="79">
        <f t="shared" si="7"/>
        <v>24330.27</v>
      </c>
      <c r="N14" s="78"/>
      <c r="O14" s="77">
        <v>0</v>
      </c>
      <c r="P14" s="73">
        <f t="shared" si="8"/>
        <v>14622.510000000002</v>
      </c>
      <c r="Q14" s="78"/>
      <c r="R14" s="77"/>
      <c r="S14" s="79"/>
    </row>
    <row r="15" spans="1:19" ht="12.75">
      <c r="A15" s="80" t="s">
        <v>63</v>
      </c>
      <c r="B15" s="78"/>
      <c r="C15" s="77">
        <v>90</v>
      </c>
      <c r="D15" s="73">
        <f t="shared" si="5"/>
        <v>14564.3</v>
      </c>
      <c r="E15" s="78"/>
      <c r="F15" s="77">
        <v>89</v>
      </c>
      <c r="G15" s="73">
        <f t="shared" si="1"/>
        <v>14846.3</v>
      </c>
      <c r="H15" s="78"/>
      <c r="I15" s="77">
        <v>90</v>
      </c>
      <c r="J15" s="73">
        <f t="shared" si="6"/>
        <v>15423.599999999999</v>
      </c>
      <c r="K15" s="78"/>
      <c r="L15" s="77">
        <v>1570</v>
      </c>
      <c r="M15" s="79">
        <f t="shared" si="7"/>
        <v>22760.27</v>
      </c>
      <c r="N15" s="78"/>
      <c r="O15" s="77">
        <f>100+150</f>
        <v>250</v>
      </c>
      <c r="P15" s="73">
        <f t="shared" si="8"/>
        <v>14372.510000000002</v>
      </c>
      <c r="Q15" s="78"/>
      <c r="R15" s="77"/>
      <c r="S15" s="79"/>
    </row>
    <row r="16" spans="1:19" ht="12.75">
      <c r="A16" s="80" t="s">
        <v>23</v>
      </c>
      <c r="B16" s="78"/>
      <c r="C16" s="77">
        <v>250</v>
      </c>
      <c r="D16" s="73">
        <f t="shared" si="5"/>
        <v>14314.3</v>
      </c>
      <c r="E16" s="78"/>
      <c r="F16" s="77">
        <v>68</v>
      </c>
      <c r="G16" s="73">
        <f t="shared" si="1"/>
        <v>14778.3</v>
      </c>
      <c r="H16" s="78"/>
      <c r="I16" s="77">
        <v>300</v>
      </c>
      <c r="J16" s="73">
        <f t="shared" si="6"/>
        <v>15123.599999999999</v>
      </c>
      <c r="K16" s="78"/>
      <c r="L16" s="77"/>
      <c r="M16" s="79">
        <f t="shared" si="7"/>
        <v>22760.27</v>
      </c>
      <c r="N16" s="78"/>
      <c r="O16" s="77">
        <v>0</v>
      </c>
      <c r="P16" s="73">
        <f t="shared" si="8"/>
        <v>14372.510000000002</v>
      </c>
      <c r="Q16" s="78"/>
      <c r="R16" s="77"/>
      <c r="S16" s="79"/>
    </row>
    <row r="17" spans="1:19" ht="12.75">
      <c r="A17" s="80" t="s">
        <v>64</v>
      </c>
      <c r="B17" s="78"/>
      <c r="C17" s="77">
        <v>600</v>
      </c>
      <c r="D17" s="73">
        <f t="shared" si="5"/>
        <v>13714.3</v>
      </c>
      <c r="E17" s="78"/>
      <c r="F17" s="77">
        <v>0</v>
      </c>
      <c r="G17" s="73">
        <f t="shared" si="1"/>
        <v>14778.3</v>
      </c>
      <c r="H17" s="78"/>
      <c r="I17" s="77">
        <v>600</v>
      </c>
      <c r="J17" s="73">
        <f t="shared" si="6"/>
        <v>14523.599999999999</v>
      </c>
      <c r="K17" s="78"/>
      <c r="L17" s="77">
        <v>1528.56</v>
      </c>
      <c r="M17" s="79">
        <f t="shared" si="7"/>
        <v>21231.71</v>
      </c>
      <c r="N17" s="78"/>
      <c r="O17" s="77">
        <v>600</v>
      </c>
      <c r="P17" s="73">
        <f t="shared" si="8"/>
        <v>13772.510000000002</v>
      </c>
      <c r="Q17" s="78"/>
      <c r="R17" s="77"/>
      <c r="S17" s="79"/>
    </row>
    <row r="18" spans="1:19" ht="12.75">
      <c r="A18" s="96" t="s">
        <v>50</v>
      </c>
      <c r="B18" s="78"/>
      <c r="C18" s="77">
        <v>0</v>
      </c>
      <c r="D18" s="73">
        <f t="shared" si="5"/>
        <v>13714.3</v>
      </c>
      <c r="E18" s="78"/>
      <c r="F18" s="77">
        <v>0</v>
      </c>
      <c r="G18" s="73">
        <f t="shared" si="1"/>
        <v>14778.3</v>
      </c>
      <c r="H18" s="78"/>
      <c r="I18" s="77">
        <v>300</v>
      </c>
      <c r="J18" s="73">
        <f t="shared" si="6"/>
        <v>14223.599999999999</v>
      </c>
      <c r="K18" s="78"/>
      <c r="L18" s="77">
        <v>174</v>
      </c>
      <c r="M18" s="79">
        <f t="shared" si="7"/>
        <v>21057.71</v>
      </c>
      <c r="N18" s="78"/>
      <c r="O18" s="77"/>
      <c r="P18" s="73">
        <f t="shared" si="8"/>
        <v>13772.510000000002</v>
      </c>
      <c r="Q18" s="78"/>
      <c r="R18" s="77"/>
      <c r="S18" s="79"/>
    </row>
    <row r="19" spans="1:19" ht="12.75">
      <c r="A19" s="80" t="s">
        <v>51</v>
      </c>
      <c r="B19" s="78"/>
      <c r="C19" s="77">
        <v>0</v>
      </c>
      <c r="D19" s="73">
        <f t="shared" si="5"/>
        <v>13714.3</v>
      </c>
      <c r="E19" s="78"/>
      <c r="F19" s="77">
        <v>0</v>
      </c>
      <c r="G19" s="73">
        <f t="shared" si="1"/>
        <v>14778.3</v>
      </c>
      <c r="H19" s="78"/>
      <c r="I19" s="77">
        <v>1600</v>
      </c>
      <c r="J19" s="73">
        <f t="shared" si="6"/>
        <v>12623.599999999999</v>
      </c>
      <c r="K19" s="78"/>
      <c r="L19" s="77">
        <v>227.4</v>
      </c>
      <c r="M19" s="79">
        <f t="shared" si="7"/>
        <v>20830.309999999998</v>
      </c>
      <c r="N19" s="78"/>
      <c r="O19" s="77">
        <f>6*250</f>
        <v>1500</v>
      </c>
      <c r="P19" s="73">
        <f t="shared" si="8"/>
        <v>12272.510000000002</v>
      </c>
      <c r="Q19" s="78"/>
      <c r="R19" s="77"/>
      <c r="S19" s="79"/>
    </row>
    <row r="20" spans="1:19" ht="12.75">
      <c r="A20" s="80" t="s">
        <v>52</v>
      </c>
      <c r="B20" s="78"/>
      <c r="C20" s="77">
        <v>100</v>
      </c>
      <c r="D20" s="73">
        <f t="shared" si="5"/>
        <v>13614.3</v>
      </c>
      <c r="E20" s="78"/>
      <c r="F20" s="77">
        <v>0</v>
      </c>
      <c r="G20" s="73">
        <f t="shared" si="1"/>
        <v>14778.3</v>
      </c>
      <c r="H20" s="78"/>
      <c r="I20" s="77">
        <v>100</v>
      </c>
      <c r="J20" s="73">
        <f t="shared" si="6"/>
        <v>12523.599999999999</v>
      </c>
      <c r="K20" s="78"/>
      <c r="L20" s="77"/>
      <c r="M20" s="79">
        <f t="shared" si="7"/>
        <v>20830.309999999998</v>
      </c>
      <c r="N20" s="78"/>
      <c r="O20" s="77">
        <v>0</v>
      </c>
      <c r="P20" s="73">
        <f t="shared" si="8"/>
        <v>12272.510000000002</v>
      </c>
      <c r="Q20" s="78"/>
      <c r="R20" s="77"/>
      <c r="S20" s="79"/>
    </row>
    <row r="21" spans="1:19" ht="12.75">
      <c r="A21" s="80" t="s">
        <v>53</v>
      </c>
      <c r="B21" s="78"/>
      <c r="C21" s="77">
        <v>80</v>
      </c>
      <c r="D21" s="73">
        <f t="shared" si="5"/>
        <v>13534.3</v>
      </c>
      <c r="E21" s="78"/>
      <c r="F21" s="77">
        <v>163</v>
      </c>
      <c r="G21" s="73">
        <f t="shared" si="1"/>
        <v>14615.3</v>
      </c>
      <c r="H21" s="78"/>
      <c r="I21" s="77">
        <v>100</v>
      </c>
      <c r="J21" s="73">
        <f t="shared" si="6"/>
        <v>12423.599999999999</v>
      </c>
      <c r="K21" s="78"/>
      <c r="L21" s="77">
        <v>157</v>
      </c>
      <c r="M21" s="79">
        <f t="shared" si="7"/>
        <v>20673.309999999998</v>
      </c>
      <c r="N21" s="78"/>
      <c r="O21" s="77">
        <v>200</v>
      </c>
      <c r="P21" s="73">
        <f t="shared" si="8"/>
        <v>12072.510000000002</v>
      </c>
      <c r="Q21" s="78"/>
      <c r="R21" s="77"/>
      <c r="S21" s="79"/>
    </row>
    <row r="22" spans="1:19" ht="12.75">
      <c r="A22" s="80" t="s">
        <v>54</v>
      </c>
      <c r="B22" s="78"/>
      <c r="C22" s="77">
        <v>180</v>
      </c>
      <c r="D22" s="73">
        <f t="shared" si="5"/>
        <v>13354.3</v>
      </c>
      <c r="E22" s="78"/>
      <c r="F22" s="77">
        <v>338</v>
      </c>
      <c r="G22" s="73">
        <f t="shared" si="1"/>
        <v>14277.3</v>
      </c>
      <c r="H22" s="78"/>
      <c r="I22" s="77">
        <v>300</v>
      </c>
      <c r="J22" s="73">
        <f t="shared" si="6"/>
        <v>12123.599999999999</v>
      </c>
      <c r="K22" s="78"/>
      <c r="L22" s="77">
        <f>4019.8-1780</f>
        <v>2239.8</v>
      </c>
      <c r="M22" s="79">
        <f t="shared" si="7"/>
        <v>18433.51</v>
      </c>
      <c r="N22" s="78"/>
      <c r="O22" s="77">
        <v>300</v>
      </c>
      <c r="P22" s="73">
        <f t="shared" si="8"/>
        <v>11772.510000000002</v>
      </c>
      <c r="Q22" s="78"/>
      <c r="R22" s="77"/>
      <c r="S22" s="79"/>
    </row>
    <row r="23" spans="1:19" ht="12.75">
      <c r="A23" s="80" t="s">
        <v>55</v>
      </c>
      <c r="B23" s="78"/>
      <c r="C23" s="77">
        <v>500</v>
      </c>
      <c r="D23" s="73">
        <f t="shared" si="5"/>
        <v>12854.3</v>
      </c>
      <c r="E23" s="78"/>
      <c r="F23" s="77">
        <v>418</v>
      </c>
      <c r="G23" s="73">
        <f t="shared" si="1"/>
        <v>13859.3</v>
      </c>
      <c r="H23" s="78"/>
      <c r="I23" s="77">
        <v>500</v>
      </c>
      <c r="J23" s="73">
        <f t="shared" si="6"/>
        <v>11623.599999999999</v>
      </c>
      <c r="K23" s="78"/>
      <c r="L23" s="77">
        <v>439.63</v>
      </c>
      <c r="M23" s="79">
        <f t="shared" si="7"/>
        <v>17993.879999999997</v>
      </c>
      <c r="N23" s="78"/>
      <c r="O23" s="77">
        <v>500</v>
      </c>
      <c r="P23" s="73">
        <f t="shared" si="8"/>
        <v>11272.510000000002</v>
      </c>
      <c r="Q23" s="78"/>
      <c r="R23" s="77"/>
      <c r="S23" s="79"/>
    </row>
    <row r="24" spans="1:19" ht="12.75">
      <c r="A24" s="80" t="s">
        <v>56</v>
      </c>
      <c r="B24" s="78"/>
      <c r="C24" s="77">
        <v>0</v>
      </c>
      <c r="D24" s="73">
        <f>D9+B24-C24</f>
        <v>17394.3</v>
      </c>
      <c r="E24" s="78"/>
      <c r="F24" s="77">
        <v>0</v>
      </c>
      <c r="G24" s="73">
        <f t="shared" si="1"/>
        <v>13859.3</v>
      </c>
      <c r="H24" s="78"/>
      <c r="I24" s="77">
        <v>1000</v>
      </c>
      <c r="J24" s="73">
        <f>J23+H24-I24</f>
        <v>10623.599999999999</v>
      </c>
      <c r="K24" s="78"/>
      <c r="L24" s="77"/>
      <c r="M24" s="79">
        <f>M23+K24-L24</f>
        <v>17993.879999999997</v>
      </c>
      <c r="N24" s="78"/>
      <c r="O24" s="77">
        <v>1000</v>
      </c>
      <c r="P24" s="73">
        <f>P23+N24-O24</f>
        <v>10272.510000000002</v>
      </c>
      <c r="Q24" s="78"/>
      <c r="R24" s="77"/>
      <c r="S24" s="79"/>
    </row>
    <row r="25" spans="1:19" ht="12.75">
      <c r="A25" s="80" t="s">
        <v>57</v>
      </c>
      <c r="B25" s="83"/>
      <c r="C25" s="77">
        <v>400</v>
      </c>
      <c r="D25" s="73">
        <f>D23+B25-C25</f>
        <v>12454.3</v>
      </c>
      <c r="E25" s="78"/>
      <c r="F25" s="77">
        <v>221</v>
      </c>
      <c r="G25" s="73">
        <f t="shared" si="1"/>
        <v>13638.3</v>
      </c>
      <c r="H25" s="83"/>
      <c r="I25" s="77">
        <v>400</v>
      </c>
      <c r="J25" s="73">
        <f>J24+H25-I25</f>
        <v>10223.599999999999</v>
      </c>
      <c r="K25" s="83"/>
      <c r="L25" s="77">
        <v>1780</v>
      </c>
      <c r="M25" s="79">
        <f>M24+K25-L25</f>
        <v>16213.879999999997</v>
      </c>
      <c r="N25" s="83"/>
      <c r="O25" s="77">
        <v>400</v>
      </c>
      <c r="P25" s="73">
        <f>P24+N25-O25</f>
        <v>9872.510000000002</v>
      </c>
      <c r="Q25" s="83"/>
      <c r="R25" s="77"/>
      <c r="S25" s="79"/>
    </row>
    <row r="26" spans="1:19" ht="13.5" thickBot="1">
      <c r="A26" s="84" t="s">
        <v>58</v>
      </c>
      <c r="B26" s="87"/>
      <c r="C26" s="86">
        <v>0</v>
      </c>
      <c r="D26" s="73">
        <f>D11+B26-C26</f>
        <v>12454.3</v>
      </c>
      <c r="E26" s="87"/>
      <c r="F26" s="86">
        <v>0</v>
      </c>
      <c r="G26" s="73">
        <f t="shared" si="1"/>
        <v>13638.3</v>
      </c>
      <c r="H26" s="87"/>
      <c r="I26" s="86">
        <v>0</v>
      </c>
      <c r="J26" s="73">
        <f>J25+H26-I26</f>
        <v>10223.599999999999</v>
      </c>
      <c r="K26" s="87"/>
      <c r="L26" s="86"/>
      <c r="M26" s="79">
        <f>M25+K26-L26</f>
        <v>16213.879999999997</v>
      </c>
      <c r="N26" s="87"/>
      <c r="O26" s="86">
        <v>0</v>
      </c>
      <c r="P26" s="73">
        <f>P25+N26-O26</f>
        <v>9872.510000000002</v>
      </c>
      <c r="Q26" s="87"/>
      <c r="R26" s="86"/>
      <c r="S26" s="79"/>
    </row>
    <row r="27" spans="1:19" ht="14.25" thickBot="1" thickTop="1">
      <c r="A27" s="88" t="s">
        <v>59</v>
      </c>
      <c r="B27" s="89">
        <f>SUM(B4:B26)</f>
        <v>4001</v>
      </c>
      <c r="C27" s="90">
        <f>SUM(C4:C26)</f>
        <v>4940</v>
      </c>
      <c r="D27" s="91">
        <f>B27-C27</f>
        <v>-939</v>
      </c>
      <c r="E27" s="89">
        <f>SUM(E4:E26)</f>
        <v>5503</v>
      </c>
      <c r="F27" s="90">
        <f>SUM(F4:F26)</f>
        <v>5258</v>
      </c>
      <c r="G27" s="91">
        <f>E27-F27</f>
        <v>245</v>
      </c>
      <c r="H27" s="89">
        <f>SUM(H4:H26)</f>
        <v>4501</v>
      </c>
      <c r="I27" s="90">
        <f>SUM(I4:I26)</f>
        <v>8230</v>
      </c>
      <c r="J27" s="91">
        <f>H27-I27</f>
        <v>-3729</v>
      </c>
      <c r="K27" s="89">
        <f>SUM(K4:K26)</f>
        <v>8875</v>
      </c>
      <c r="L27" s="90">
        <f>SUM(L4:L26)</f>
        <v>9490.119999999999</v>
      </c>
      <c r="M27" s="91">
        <f>K27-L27</f>
        <v>-615.119999999999</v>
      </c>
      <c r="N27" s="89">
        <f>SUM(N4:N26)</f>
        <v>4400</v>
      </c>
      <c r="O27" s="90">
        <f>SUM(O4:O26)</f>
        <v>7150</v>
      </c>
      <c r="P27" s="91">
        <f>N27-O27</f>
        <v>-2750</v>
      </c>
      <c r="Q27" s="89"/>
      <c r="R27" s="90"/>
      <c r="S27" s="91"/>
    </row>
    <row r="28" spans="6:16" ht="12.75">
      <c r="F28" s="3" t="s">
        <v>60</v>
      </c>
      <c r="G28" s="92">
        <v>483.82</v>
      </c>
      <c r="L28" s="3" t="s">
        <v>60</v>
      </c>
      <c r="M28" s="92">
        <v>12622.51</v>
      </c>
      <c r="P28" s="41">
        <f>P3+P27</f>
        <v>9872.51</v>
      </c>
    </row>
    <row r="29" spans="1:17" s="94" customFormat="1" ht="12.75">
      <c r="A29" s="93"/>
      <c r="L29" s="95"/>
      <c r="P29" s="94">
        <v>5000</v>
      </c>
      <c r="Q29" s="94" t="s">
        <v>65</v>
      </c>
    </row>
    <row r="31" spans="11:12" ht="12.75">
      <c r="K31" s="41">
        <f>K6+K7</f>
        <v>4489</v>
      </c>
      <c r="L31" s="41">
        <f>L10+L11+L22+L25</f>
        <v>4714.780000000001</v>
      </c>
    </row>
  </sheetData>
  <sheetProtection/>
  <mergeCells count="6">
    <mergeCell ref="H1:J1"/>
    <mergeCell ref="K1:M1"/>
    <mergeCell ref="N1:P1"/>
    <mergeCell ref="Q1:S1"/>
    <mergeCell ref="B1:D1"/>
    <mergeCell ref="E1:G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2019-03-14T11:07:49Z</dcterms:modified>
  <cp:category/>
  <cp:version/>
  <cp:contentType/>
  <cp:contentStatus/>
</cp:coreProperties>
</file>